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yler\apps\jira-time\listing\assets\downloads\"/>
    </mc:Choice>
  </mc:AlternateContent>
  <xr:revisionPtr revIDLastSave="0" documentId="8_{28D6CB71-89D1-4943-8C6F-91D08991105B}" xr6:coauthVersionLast="47" xr6:coauthVersionMax="47" xr10:uidLastSave="{00000000-0000-0000-0000-000000000000}"/>
  <bookViews>
    <workbookView xWindow="780" yWindow="780" windowWidth="21600" windowHeight="11070" xr2:uid="{EAE03DFB-F973-40A0-B44F-3CFB7C341AE1}"/>
  </bookViews>
  <sheets>
    <sheet name="Timesheet" sheetId="1" r:id="rId1"/>
    <sheet name="Entries" sheetId="2" r:id="rId2"/>
    <sheet name="Instruction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1" i="2" l="1"/>
  <c r="D141" i="2"/>
  <c r="C141" i="2"/>
  <c r="B141" i="2"/>
  <c r="A141" i="2"/>
  <c r="E140" i="2"/>
  <c r="D140" i="2"/>
  <c r="C140" i="2"/>
  <c r="B140" i="2"/>
  <c r="A140" i="2"/>
  <c r="E139" i="2"/>
  <c r="D139" i="2"/>
  <c r="C139" i="2"/>
  <c r="B139" i="2"/>
  <c r="A139" i="2"/>
  <c r="E138" i="2"/>
  <c r="D138" i="2"/>
  <c r="C138" i="2"/>
  <c r="B138" i="2"/>
  <c r="A138" i="2"/>
  <c r="E137" i="2"/>
  <c r="D137" i="2"/>
  <c r="C137" i="2"/>
  <c r="B137" i="2"/>
  <c r="A137" i="2"/>
  <c r="E136" i="2"/>
  <c r="D136" i="2"/>
  <c r="C136" i="2"/>
  <c r="B136" i="2"/>
  <c r="A136" i="2"/>
  <c r="E135" i="2"/>
  <c r="D135" i="2"/>
  <c r="C135" i="2"/>
  <c r="B135" i="2"/>
  <c r="A135" i="2"/>
  <c r="E134" i="2"/>
  <c r="D134" i="2"/>
  <c r="C134" i="2"/>
  <c r="B134" i="2"/>
  <c r="A134" i="2"/>
  <c r="E133" i="2"/>
  <c r="D133" i="2"/>
  <c r="C133" i="2"/>
  <c r="B133" i="2"/>
  <c r="A133" i="2"/>
  <c r="E132" i="2"/>
  <c r="D132" i="2"/>
  <c r="C132" i="2"/>
  <c r="B132" i="2"/>
  <c r="A132" i="2"/>
  <c r="E131" i="2"/>
  <c r="D131" i="2"/>
  <c r="C131" i="2"/>
  <c r="B131" i="2"/>
  <c r="A131" i="2"/>
  <c r="E130" i="2"/>
  <c r="D130" i="2"/>
  <c r="C130" i="2"/>
  <c r="B130" i="2"/>
  <c r="A130" i="2"/>
  <c r="E129" i="2"/>
  <c r="D129" i="2"/>
  <c r="C129" i="2"/>
  <c r="B129" i="2"/>
  <c r="A129" i="2"/>
  <c r="E128" i="2"/>
  <c r="D128" i="2"/>
  <c r="C128" i="2"/>
  <c r="B128" i="2"/>
  <c r="A128" i="2"/>
  <c r="E127" i="2"/>
  <c r="D127" i="2"/>
  <c r="C127" i="2"/>
  <c r="B127" i="2"/>
  <c r="A127" i="2"/>
  <c r="E126" i="2"/>
  <c r="D126" i="2"/>
  <c r="C126" i="2"/>
  <c r="B126" i="2"/>
  <c r="A126" i="2"/>
  <c r="E125" i="2"/>
  <c r="D125" i="2"/>
  <c r="C125" i="2"/>
  <c r="B125" i="2"/>
  <c r="A125" i="2"/>
  <c r="E124" i="2"/>
  <c r="D124" i="2"/>
  <c r="C124" i="2"/>
  <c r="B124" i="2"/>
  <c r="A124" i="2"/>
  <c r="E123" i="2"/>
  <c r="D123" i="2"/>
  <c r="C123" i="2"/>
  <c r="B123" i="2"/>
  <c r="A123" i="2"/>
  <c r="E122" i="2"/>
  <c r="D122" i="2"/>
  <c r="C122" i="2"/>
  <c r="B122" i="2"/>
  <c r="A122" i="2"/>
  <c r="E121" i="2"/>
  <c r="D121" i="2"/>
  <c r="C121" i="2"/>
  <c r="B121" i="2"/>
  <c r="A121" i="2"/>
  <c r="E120" i="2"/>
  <c r="D120" i="2"/>
  <c r="C120" i="2"/>
  <c r="B120" i="2"/>
  <c r="A120" i="2"/>
  <c r="E119" i="2"/>
  <c r="D119" i="2"/>
  <c r="C119" i="2"/>
  <c r="B119" i="2"/>
  <c r="A119" i="2"/>
  <c r="E118" i="2"/>
  <c r="D118" i="2"/>
  <c r="C118" i="2"/>
  <c r="B118" i="2"/>
  <c r="A118" i="2"/>
  <c r="E117" i="2"/>
  <c r="D117" i="2"/>
  <c r="C117" i="2"/>
  <c r="B117" i="2"/>
  <c r="A117" i="2"/>
  <c r="E116" i="2"/>
  <c r="D116" i="2"/>
  <c r="C116" i="2"/>
  <c r="B116" i="2"/>
  <c r="A116" i="2"/>
  <c r="E115" i="2"/>
  <c r="D115" i="2"/>
  <c r="C115" i="2"/>
  <c r="B115" i="2"/>
  <c r="A115" i="2"/>
  <c r="E114" i="2"/>
  <c r="D114" i="2"/>
  <c r="C114" i="2"/>
  <c r="B114" i="2"/>
  <c r="A114" i="2"/>
  <c r="E113" i="2"/>
  <c r="D113" i="2"/>
  <c r="C113" i="2"/>
  <c r="B113" i="2"/>
  <c r="A113" i="2"/>
  <c r="E112" i="2"/>
  <c r="D112" i="2"/>
  <c r="C112" i="2"/>
  <c r="B112" i="2"/>
  <c r="A112" i="2"/>
  <c r="E111" i="2"/>
  <c r="D111" i="2"/>
  <c r="C111" i="2"/>
  <c r="B111" i="2"/>
  <c r="A111" i="2"/>
  <c r="E110" i="2"/>
  <c r="D110" i="2"/>
  <c r="C110" i="2"/>
  <c r="B110" i="2"/>
  <c r="A110" i="2"/>
  <c r="E109" i="2"/>
  <c r="D109" i="2"/>
  <c r="C109" i="2"/>
  <c r="B109" i="2"/>
  <c r="A109" i="2"/>
  <c r="E108" i="2"/>
  <c r="D108" i="2"/>
  <c r="C108" i="2"/>
  <c r="B108" i="2"/>
  <c r="A108" i="2"/>
  <c r="E107" i="2"/>
  <c r="D107" i="2"/>
  <c r="C107" i="2"/>
  <c r="B107" i="2"/>
  <c r="A107" i="2"/>
  <c r="E106" i="2"/>
  <c r="D106" i="2"/>
  <c r="C106" i="2"/>
  <c r="B106" i="2"/>
  <c r="A106" i="2"/>
  <c r="E105" i="2"/>
  <c r="D105" i="2"/>
  <c r="C105" i="2"/>
  <c r="B105" i="2"/>
  <c r="A105" i="2"/>
  <c r="E104" i="2"/>
  <c r="D104" i="2"/>
  <c r="C104" i="2"/>
  <c r="B104" i="2"/>
  <c r="A104" i="2"/>
  <c r="E103" i="2"/>
  <c r="D103" i="2"/>
  <c r="C103" i="2"/>
  <c r="B103" i="2"/>
  <c r="A103" i="2"/>
  <c r="E102" i="2"/>
  <c r="D102" i="2"/>
  <c r="C102" i="2"/>
  <c r="B102" i="2"/>
  <c r="A102" i="2"/>
  <c r="E101" i="2"/>
  <c r="D101" i="2"/>
  <c r="C101" i="2"/>
  <c r="B101" i="2"/>
  <c r="A101" i="2"/>
  <c r="E100" i="2"/>
  <c r="D100" i="2"/>
  <c r="C100" i="2"/>
  <c r="B100" i="2"/>
  <c r="A100" i="2"/>
  <c r="E99" i="2"/>
  <c r="D99" i="2"/>
  <c r="C99" i="2"/>
  <c r="B99" i="2"/>
  <c r="A99" i="2"/>
  <c r="E98" i="2"/>
  <c r="D98" i="2"/>
  <c r="C98" i="2"/>
  <c r="B98" i="2"/>
  <c r="A98" i="2"/>
  <c r="E97" i="2"/>
  <c r="D97" i="2"/>
  <c r="C97" i="2"/>
  <c r="B97" i="2"/>
  <c r="A97" i="2"/>
  <c r="E96" i="2"/>
  <c r="D96" i="2"/>
  <c r="C96" i="2"/>
  <c r="B96" i="2"/>
  <c r="A96" i="2"/>
  <c r="E95" i="2"/>
  <c r="D95" i="2"/>
  <c r="C95" i="2"/>
  <c r="B95" i="2"/>
  <c r="A95" i="2"/>
  <c r="E94" i="2"/>
  <c r="D94" i="2"/>
  <c r="C94" i="2"/>
  <c r="B94" i="2"/>
  <c r="A94" i="2"/>
  <c r="E93" i="2"/>
  <c r="D93" i="2"/>
  <c r="C93" i="2"/>
  <c r="B93" i="2"/>
  <c r="A93" i="2"/>
  <c r="E92" i="2"/>
  <c r="D92" i="2"/>
  <c r="C92" i="2"/>
  <c r="B92" i="2"/>
  <c r="A92" i="2"/>
  <c r="E91" i="2"/>
  <c r="D91" i="2"/>
  <c r="C91" i="2"/>
  <c r="B91" i="2"/>
  <c r="A91" i="2"/>
  <c r="E90" i="2"/>
  <c r="D90" i="2"/>
  <c r="C90" i="2"/>
  <c r="B90" i="2"/>
  <c r="A90" i="2"/>
  <c r="E89" i="2"/>
  <c r="D89" i="2"/>
  <c r="C89" i="2"/>
  <c r="B89" i="2"/>
  <c r="A89" i="2"/>
  <c r="E88" i="2"/>
  <c r="D88" i="2"/>
  <c r="C88" i="2"/>
  <c r="B88" i="2"/>
  <c r="A88" i="2"/>
  <c r="E87" i="2"/>
  <c r="D87" i="2"/>
  <c r="C87" i="2"/>
  <c r="B87" i="2"/>
  <c r="A87" i="2"/>
  <c r="E86" i="2"/>
  <c r="D86" i="2"/>
  <c r="C86" i="2"/>
  <c r="B86" i="2"/>
  <c r="A86" i="2"/>
  <c r="E85" i="2"/>
  <c r="D85" i="2"/>
  <c r="C85" i="2"/>
  <c r="B85" i="2"/>
  <c r="A85" i="2"/>
  <c r="E84" i="2"/>
  <c r="D84" i="2"/>
  <c r="C84" i="2"/>
  <c r="B84" i="2"/>
  <c r="A84" i="2"/>
  <c r="E83" i="2"/>
  <c r="D83" i="2"/>
  <c r="C83" i="2"/>
  <c r="B83" i="2"/>
  <c r="A83" i="2"/>
  <c r="E82" i="2"/>
  <c r="D82" i="2"/>
  <c r="C82" i="2"/>
  <c r="B82" i="2"/>
  <c r="A82" i="2"/>
  <c r="E81" i="2"/>
  <c r="D81" i="2"/>
  <c r="C81" i="2"/>
  <c r="B81" i="2"/>
  <c r="A81" i="2"/>
  <c r="E80" i="2"/>
  <c r="D80" i="2"/>
  <c r="C80" i="2"/>
  <c r="B80" i="2"/>
  <c r="A80" i="2"/>
  <c r="E79" i="2"/>
  <c r="D79" i="2"/>
  <c r="C79" i="2"/>
  <c r="B79" i="2"/>
  <c r="A79" i="2"/>
  <c r="E78" i="2"/>
  <c r="D78" i="2"/>
  <c r="C78" i="2"/>
  <c r="B78" i="2"/>
  <c r="A78" i="2"/>
  <c r="E77" i="2"/>
  <c r="D77" i="2"/>
  <c r="C77" i="2"/>
  <c r="B77" i="2"/>
  <c r="A77" i="2"/>
  <c r="E76" i="2"/>
  <c r="D76" i="2"/>
  <c r="C76" i="2"/>
  <c r="B76" i="2"/>
  <c r="A76" i="2"/>
  <c r="E75" i="2"/>
  <c r="D75" i="2"/>
  <c r="C75" i="2"/>
  <c r="B75" i="2"/>
  <c r="A75" i="2"/>
  <c r="E74" i="2"/>
  <c r="D74" i="2"/>
  <c r="C74" i="2"/>
  <c r="B74" i="2"/>
  <c r="A74" i="2"/>
  <c r="E73" i="2"/>
  <c r="D73" i="2"/>
  <c r="C73" i="2"/>
  <c r="B73" i="2"/>
  <c r="A73" i="2"/>
  <c r="E72" i="2"/>
  <c r="D72" i="2"/>
  <c r="C72" i="2"/>
  <c r="B72" i="2"/>
  <c r="A72" i="2"/>
  <c r="E71" i="2"/>
  <c r="D71" i="2"/>
  <c r="C71" i="2"/>
  <c r="B71" i="2"/>
  <c r="A71" i="2"/>
  <c r="E70" i="2"/>
  <c r="D70" i="2"/>
  <c r="C70" i="2"/>
  <c r="B70" i="2"/>
  <c r="A70" i="2"/>
  <c r="E69" i="2"/>
  <c r="D69" i="2"/>
  <c r="C69" i="2"/>
  <c r="B69" i="2"/>
  <c r="A69" i="2"/>
  <c r="E68" i="2"/>
  <c r="D68" i="2"/>
  <c r="C68" i="2"/>
  <c r="B68" i="2"/>
  <c r="A68" i="2"/>
  <c r="E67" i="2"/>
  <c r="D67" i="2"/>
  <c r="C67" i="2"/>
  <c r="B67" i="2"/>
  <c r="A67" i="2"/>
  <c r="E66" i="2"/>
  <c r="D66" i="2"/>
  <c r="C66" i="2"/>
  <c r="B66" i="2"/>
  <c r="A66" i="2"/>
  <c r="E65" i="2"/>
  <c r="D65" i="2"/>
  <c r="C65" i="2"/>
  <c r="B65" i="2"/>
  <c r="A65" i="2"/>
  <c r="E64" i="2"/>
  <c r="D64" i="2"/>
  <c r="C64" i="2"/>
  <c r="B64" i="2"/>
  <c r="A64" i="2"/>
  <c r="E63" i="2"/>
  <c r="D63" i="2"/>
  <c r="C63" i="2"/>
  <c r="B63" i="2"/>
  <c r="A63" i="2"/>
  <c r="E62" i="2"/>
  <c r="D62" i="2"/>
  <c r="C62" i="2"/>
  <c r="B62" i="2"/>
  <c r="A62" i="2"/>
  <c r="E61" i="2"/>
  <c r="D61" i="2"/>
  <c r="C61" i="2"/>
  <c r="B61" i="2"/>
  <c r="A61" i="2"/>
  <c r="E60" i="2"/>
  <c r="D60" i="2"/>
  <c r="C60" i="2"/>
  <c r="B60" i="2"/>
  <c r="A60" i="2"/>
  <c r="E59" i="2"/>
  <c r="D59" i="2"/>
  <c r="C59" i="2"/>
  <c r="B59" i="2"/>
  <c r="A59" i="2"/>
  <c r="E58" i="2"/>
  <c r="D58" i="2"/>
  <c r="C58" i="2"/>
  <c r="B58" i="2"/>
  <c r="A58" i="2"/>
  <c r="E57" i="2"/>
  <c r="D57" i="2"/>
  <c r="C57" i="2"/>
  <c r="B57" i="2"/>
  <c r="A57" i="2"/>
  <c r="E56" i="2"/>
  <c r="D56" i="2"/>
  <c r="C56" i="2"/>
  <c r="B56" i="2"/>
  <c r="A56" i="2"/>
  <c r="E55" i="2"/>
  <c r="D55" i="2"/>
  <c r="C55" i="2"/>
  <c r="B55" i="2"/>
  <c r="A55" i="2"/>
  <c r="E54" i="2"/>
  <c r="D54" i="2"/>
  <c r="C54" i="2"/>
  <c r="B54" i="2"/>
  <c r="A54" i="2"/>
  <c r="E53" i="2"/>
  <c r="D53" i="2"/>
  <c r="C53" i="2"/>
  <c r="B53" i="2"/>
  <c r="A53" i="2"/>
  <c r="E52" i="2"/>
  <c r="D52" i="2"/>
  <c r="C52" i="2"/>
  <c r="B52" i="2"/>
  <c r="A52" i="2"/>
  <c r="E51" i="2"/>
  <c r="D51" i="2"/>
  <c r="C51" i="2"/>
  <c r="B51" i="2"/>
  <c r="A51" i="2"/>
  <c r="E50" i="2"/>
  <c r="D50" i="2"/>
  <c r="C50" i="2"/>
  <c r="B50" i="2"/>
  <c r="A50" i="2"/>
  <c r="E49" i="2"/>
  <c r="D49" i="2"/>
  <c r="C49" i="2"/>
  <c r="B49" i="2"/>
  <c r="A49" i="2"/>
  <c r="E48" i="2"/>
  <c r="D48" i="2"/>
  <c r="C48" i="2"/>
  <c r="B48" i="2"/>
  <c r="A48" i="2"/>
  <c r="E47" i="2"/>
  <c r="D47" i="2"/>
  <c r="C47" i="2"/>
  <c r="B47" i="2"/>
  <c r="A47" i="2"/>
  <c r="E46" i="2"/>
  <c r="D46" i="2"/>
  <c r="C46" i="2"/>
  <c r="B46" i="2"/>
  <c r="A46" i="2"/>
  <c r="E45" i="2"/>
  <c r="D45" i="2"/>
  <c r="C45" i="2"/>
  <c r="B45" i="2"/>
  <c r="A45" i="2"/>
  <c r="E44" i="2"/>
  <c r="D44" i="2"/>
  <c r="C44" i="2"/>
  <c r="B44" i="2"/>
  <c r="A44" i="2"/>
  <c r="E43" i="2"/>
  <c r="D43" i="2"/>
  <c r="C43" i="2"/>
  <c r="B43" i="2"/>
  <c r="A43" i="2"/>
  <c r="E42" i="2"/>
  <c r="D42" i="2"/>
  <c r="C42" i="2"/>
  <c r="B42" i="2"/>
  <c r="A42" i="2"/>
  <c r="E41" i="2"/>
  <c r="D41" i="2"/>
  <c r="C41" i="2"/>
  <c r="B41" i="2"/>
  <c r="A41" i="2"/>
  <c r="E40" i="2"/>
  <c r="D40" i="2"/>
  <c r="C40" i="2"/>
  <c r="B40" i="2"/>
  <c r="A40" i="2"/>
  <c r="E39" i="2"/>
  <c r="D39" i="2"/>
  <c r="C39" i="2"/>
  <c r="B39" i="2"/>
  <c r="A39" i="2"/>
  <c r="E38" i="2"/>
  <c r="D38" i="2"/>
  <c r="C38" i="2"/>
  <c r="B38" i="2"/>
  <c r="A38" i="2"/>
  <c r="E37" i="2"/>
  <c r="D37" i="2"/>
  <c r="C37" i="2"/>
  <c r="B37" i="2"/>
  <c r="A37" i="2"/>
  <c r="E36" i="2"/>
  <c r="D36" i="2"/>
  <c r="C36" i="2"/>
  <c r="B36" i="2"/>
  <c r="A36" i="2"/>
  <c r="E35" i="2"/>
  <c r="D35" i="2"/>
  <c r="C35" i="2"/>
  <c r="B35" i="2"/>
  <c r="A35" i="2"/>
  <c r="E34" i="2"/>
  <c r="D34" i="2"/>
  <c r="C34" i="2"/>
  <c r="B34" i="2"/>
  <c r="A34" i="2"/>
  <c r="E33" i="2"/>
  <c r="D33" i="2"/>
  <c r="C33" i="2"/>
  <c r="B33" i="2"/>
  <c r="A33" i="2"/>
  <c r="E32" i="2"/>
  <c r="D32" i="2"/>
  <c r="C32" i="2"/>
  <c r="B32" i="2"/>
  <c r="A32" i="2"/>
  <c r="E31" i="2"/>
  <c r="D31" i="2"/>
  <c r="C31" i="2"/>
  <c r="B31" i="2"/>
  <c r="A31" i="2"/>
  <c r="E30" i="2"/>
  <c r="D30" i="2"/>
  <c r="C30" i="2"/>
  <c r="B30" i="2"/>
  <c r="A30" i="2"/>
  <c r="E29" i="2"/>
  <c r="D29" i="2"/>
  <c r="C29" i="2"/>
  <c r="B29" i="2"/>
  <c r="A29" i="2"/>
  <c r="E28" i="2"/>
  <c r="D28" i="2"/>
  <c r="C28" i="2"/>
  <c r="B28" i="2"/>
  <c r="A28" i="2"/>
  <c r="E27" i="2"/>
  <c r="D27" i="2"/>
  <c r="C27" i="2"/>
  <c r="B27" i="2"/>
  <c r="A27" i="2"/>
  <c r="E26" i="2"/>
  <c r="D26" i="2"/>
  <c r="C26" i="2"/>
  <c r="B26" i="2"/>
  <c r="A26" i="2"/>
  <c r="E25" i="2"/>
  <c r="D25" i="2"/>
  <c r="C25" i="2"/>
  <c r="B25" i="2"/>
  <c r="A25" i="2"/>
  <c r="E24" i="2"/>
  <c r="D24" i="2"/>
  <c r="C24" i="2"/>
  <c r="B24" i="2"/>
  <c r="A24" i="2"/>
  <c r="E23" i="2"/>
  <c r="D23" i="2"/>
  <c r="C23" i="2"/>
  <c r="B23" i="2"/>
  <c r="A23" i="2"/>
  <c r="E22" i="2"/>
  <c r="D22" i="2"/>
  <c r="C22" i="2"/>
  <c r="B22" i="2"/>
  <c r="A22" i="2"/>
  <c r="E21" i="2"/>
  <c r="D21" i="2"/>
  <c r="C21" i="2"/>
  <c r="B21" i="2"/>
  <c r="A21" i="2"/>
  <c r="E20" i="2"/>
  <c r="D20" i="2"/>
  <c r="C20" i="2"/>
  <c r="B20" i="2"/>
  <c r="A20" i="2"/>
  <c r="E19" i="2"/>
  <c r="D19" i="2"/>
  <c r="C19" i="2"/>
  <c r="B19" i="2"/>
  <c r="A19" i="2"/>
  <c r="E18" i="2"/>
  <c r="D18" i="2"/>
  <c r="C18" i="2"/>
  <c r="B18" i="2"/>
  <c r="A18" i="2"/>
  <c r="E17" i="2"/>
  <c r="D17" i="2"/>
  <c r="C17" i="2"/>
  <c r="B17" i="2"/>
  <c r="A17" i="2"/>
  <c r="E16" i="2"/>
  <c r="D16" i="2"/>
  <c r="C16" i="2"/>
  <c r="B16" i="2"/>
  <c r="A16" i="2"/>
  <c r="E15" i="2"/>
  <c r="D15" i="2"/>
  <c r="C15" i="2"/>
  <c r="B15" i="2"/>
  <c r="A15" i="2"/>
  <c r="E14" i="2"/>
  <c r="D14" i="2"/>
  <c r="C14" i="2"/>
  <c r="B14" i="2"/>
  <c r="A14" i="2"/>
  <c r="E13" i="2"/>
  <c r="D13" i="2"/>
  <c r="C13" i="2"/>
  <c r="B13" i="2"/>
  <c r="A13" i="2"/>
  <c r="E12" i="2"/>
  <c r="D12" i="2"/>
  <c r="C12" i="2"/>
  <c r="B12" i="2"/>
  <c r="A12" i="2"/>
  <c r="E11" i="2"/>
  <c r="D11" i="2"/>
  <c r="C11" i="2"/>
  <c r="B11" i="2"/>
  <c r="A11" i="2"/>
  <c r="E10" i="2"/>
  <c r="D10" i="2"/>
  <c r="C10" i="2"/>
  <c r="B10" i="2"/>
  <c r="A10" i="2"/>
  <c r="E9" i="2"/>
  <c r="D9" i="2"/>
  <c r="C9" i="2"/>
  <c r="B9" i="2"/>
  <c r="A9" i="2"/>
  <c r="E8" i="2"/>
  <c r="D8" i="2"/>
  <c r="C8" i="2"/>
  <c r="B8" i="2"/>
  <c r="A8" i="2"/>
  <c r="E7" i="2"/>
  <c r="D7" i="2"/>
  <c r="C7" i="2"/>
  <c r="B7" i="2"/>
  <c r="A7" i="2"/>
  <c r="E6" i="2"/>
  <c r="D6" i="2"/>
  <c r="C6" i="2"/>
  <c r="B6" i="2"/>
  <c r="A6" i="2"/>
  <c r="E5" i="2"/>
  <c r="D5" i="2"/>
  <c r="C5" i="2"/>
  <c r="B5" i="2"/>
  <c r="A5" i="2"/>
  <c r="E4" i="2"/>
  <c r="D4" i="2"/>
  <c r="C4" i="2"/>
  <c r="B4" i="2"/>
  <c r="A4" i="2"/>
  <c r="E3" i="2"/>
  <c r="D3" i="2"/>
  <c r="C3" i="2"/>
  <c r="B3" i="2"/>
  <c r="A3" i="2"/>
  <c r="E2" i="2"/>
  <c r="D2" i="2"/>
  <c r="C2" i="2"/>
  <c r="B2" i="2"/>
  <c r="A2" i="2"/>
  <c r="J31" i="1"/>
  <c r="J29" i="1"/>
  <c r="J28" i="1"/>
  <c r="J27" i="1"/>
  <c r="I27" i="1"/>
  <c r="H27" i="1"/>
  <c r="G27" i="1"/>
  <c r="F27" i="1"/>
  <c r="E27" i="1"/>
  <c r="D27" i="1"/>
  <c r="C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<sst xmlns="http://schemas.openxmlformats.org/spreadsheetml/2006/main" count="42" uniqueCount="38">
  <si>
    <t>Jira weekly timesheet</t>
  </si>
  <si>
    <t>Name</t>
  </si>
  <si>
    <t>Week starting (Monday)</t>
  </si>
  <si>
    <t>Type the Monday, for example 2026-11-02. The dates under the days fill in.</t>
  </si>
  <si>
    <t>Issue key</t>
  </si>
  <si>
    <t>Summary</t>
  </si>
  <si>
    <t>Mon</t>
  </si>
  <si>
    <t>Tue</t>
  </si>
  <si>
    <t>Wed</t>
  </si>
  <si>
    <t>Thu</t>
  </si>
  <si>
    <t>Fri</t>
  </si>
  <si>
    <t>Sat</t>
  </si>
  <si>
    <t>Sun</t>
  </si>
  <si>
    <t>Total</t>
  </si>
  <si>
    <t>Billable</t>
  </si>
  <si>
    <t>Date</t>
  </si>
  <si>
    <t>Billable hours</t>
  </si>
  <si>
    <t>Non-billable hours</t>
  </si>
  <si>
    <t>Required hours this week</t>
  </si>
  <si>
    <t>Hours short of required</t>
  </si>
  <si>
    <t>Hours</t>
  </si>
  <si>
    <t>Description</t>
  </si>
  <si>
    <t>Jira weekly timesheet template</t>
  </si>
  <si>
    <t>Timesheet sheet</t>
  </si>
  <si>
    <t>1. Type your name and the Monday the week starts on. The date of each day fills in under Mon to Sun.</t>
  </si>
  <si>
    <t>2. One row per Jira issue: the issue key (for example PRJ-12) and, if you like, its summary.</t>
  </si>
  <si>
    <t>3. Type hours as decimals: 1.5 is 1 hour 30 minutes, 0.75 is 45 minutes, 0.25 is 15 minutes.</t>
  </si>
  <si>
    <t>4. Choose Yes or No under Billable for each row. Billable and non-billable hours are added up under the totals.</t>
  </si>
  <si>
    <t>5. Change Required hours this week if yours are not 40 (part-time, a holiday). Hours short of required shows what is missing.</t>
  </si>
  <si>
    <t>Entries sheet</t>
  </si>
  <si>
    <t>It turns the grid into one row per issue and day that has hours: Issue key, Date, Hours, Billable, Description.</t>
  </si>
  <si>
    <t>Do not type in it; it fills in from the Timesheet sheet. Rows without hours stay empty.</t>
  </si>
  <si>
    <t>To make a CSV file of your entries: open the Entries sheet, then File, Save As, and choose CSV UTF-8. Excel saves only the open sheet.</t>
  </si>
  <si>
    <t>Jira has no built-in CSV import for worklogs. A time tracking app can read the file: the Import tab of Saguaro Hours for Jira</t>
  </si>
  <si>
    <t>reads these column names as they are, checks for duplicates and locked days, and writes each row as your own Jira worklog.</t>
  </si>
  <si>
    <t>Limits of a spreadsheet timesheet</t>
  </si>
  <si>
    <t>Hours typed here are not in Jira until someone logs them, and nothing stops a cell from changing after a manager signed the sheet off.</t>
  </si>
  <si>
    <t>Made by LeDuc Systems LLC: https://leducsystems.com/saguaro-hours/jira-weekly-timesheet/ . Free to use, copy and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</si>
</sst>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dd\ mmm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5DD"/>
        <bgColor indexed="64"/>
      </patternFill>
    </fill>
    <fill>
      <patternFill patternType="solid">
        <fgColor rgb="FFE7EDE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0" fillId="2" borderId="0" xfId="0" applyFill="1"/>
    <xf numFmtId="164" fontId="0" fillId="2" borderId="0" xfId="0" applyNumberFormat="1" applyFill="1"/>
    <xf numFmtId="2" fontId="0" fillId="0" borderId="0" xfId="0" applyNumberFormat="1"/>
    <xf numFmtId="2" fontId="0" fillId="2" borderId="0" xfId="0" applyNumberFormat="1" applyFill="1"/>
    <xf numFmtId="0" fontId="1" fillId="3" borderId="1" xfId="0" applyFont="1" applyFill="1" applyBorder="1"/>
    <xf numFmtId="0" fontId="3" fillId="0" borderId="1" xfId="0" applyFont="1" applyBorder="1"/>
    <xf numFmtId="165" fontId="3" fillId="0" borderId="1" xfId="0" applyNumberFormat="1" applyFont="1" applyBorder="1"/>
    <xf numFmtId="0" fontId="0" fillId="2" borderId="1" xfId="0" applyFill="1" applyBorder="1"/>
    <xf numFmtId="2" fontId="0" fillId="2" borderId="1" xfId="0" applyNumberFormat="1" applyFill="1" applyBorder="1"/>
    <xf numFmtId="2" fontId="0" fillId="0" borderId="1" xfId="0" applyNumberFormat="1" applyBorder="1"/>
    <xf numFmtId="0" fontId="1" fillId="0" borderId="1" xfId="0" applyFont="1" applyBorder="1"/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FE2E-7D55-495A-9685-B2958A614815}">
  <dimension ref="A1:K31"/>
  <sheetViews>
    <sheetView tabSelected="1" workbookViewId="0">
      <pane xSplit="2" ySplit="6" topLeftCell="C7" activePane="bottomRight" state="frozenSplit"/>
      <selection pane="bottomLeft" activeCell="A7" sqref="A7"/>
      <selection pane="topRight" activeCell="C1" sqref="C1"/>
      <selection pane="bottomRight" activeCell="B2" sqref="B2"/>
    </sheetView>
  </sheetViews>
  <sheetFormatPr defaultRowHeight="15" x14ac:dyDescent="0.25"/>
  <cols>
    <col min="1" max="1" width="24.7109375" customWidth="1"/>
    <col min="2" max="2" width="40.7109375" customWidth="1"/>
    <col min="3" max="9" width="8.7109375" customWidth="1"/>
    <col min="10" max="11" width="9.7109375" customWidth="1"/>
  </cols>
  <sheetData>
    <row r="1" spans="1:11" ht="18.75" x14ac:dyDescent="0.3">
      <c r="A1" s="2" t="s">
        <v>0</v>
      </c>
    </row>
    <row r="2" spans="1:11" x14ac:dyDescent="0.25">
      <c r="A2" s="1" t="s">
        <v>1</v>
      </c>
      <c r="B2" s="5"/>
    </row>
    <row r="3" spans="1:11" x14ac:dyDescent="0.25">
      <c r="A3" s="1" t="s">
        <v>2</v>
      </c>
      <c r="B3" s="6"/>
      <c r="D3" s="4" t="s">
        <v>3</v>
      </c>
    </row>
    <row r="5" spans="1:11" x14ac:dyDescent="0.25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</row>
    <row r="6" spans="1:11" x14ac:dyDescent="0.25">
      <c r="A6" s="10" t="s">
        <v>15</v>
      </c>
      <c r="B6" s="10"/>
      <c r="C6" s="11" t="str">
        <f>IF($B$3="","",$B$3+0)</f>
        <v/>
      </c>
      <c r="D6" s="11" t="str">
        <f>IF($B$3="","",$B$3+1)</f>
        <v/>
      </c>
      <c r="E6" s="11" t="str">
        <f>IF($B$3="","",$B$3+2)</f>
        <v/>
      </c>
      <c r="F6" s="11" t="str">
        <f>IF($B$3="","",$B$3+3)</f>
        <v/>
      </c>
      <c r="G6" s="11" t="str">
        <f>IF($B$3="","",$B$3+4)</f>
        <v/>
      </c>
      <c r="H6" s="11" t="str">
        <f>IF($B$3="","",$B$3+5)</f>
        <v/>
      </c>
      <c r="I6" s="11" t="str">
        <f>IF($B$3="","",$B$3+6)</f>
        <v/>
      </c>
      <c r="J6" s="10"/>
      <c r="K6" s="10"/>
    </row>
    <row r="7" spans="1:11" x14ac:dyDescent="0.25">
      <c r="A7" s="12"/>
      <c r="B7" s="12"/>
      <c r="C7" s="13"/>
      <c r="D7" s="13"/>
      <c r="E7" s="13"/>
      <c r="F7" s="13"/>
      <c r="G7" s="13"/>
      <c r="H7" s="13"/>
      <c r="I7" s="13"/>
      <c r="J7" s="14" t="str">
        <f>IF(COUNT(C7:I7)=0,"",SUM(C7:I7))</f>
        <v/>
      </c>
      <c r="K7" s="12"/>
    </row>
    <row r="8" spans="1:11" x14ac:dyDescent="0.25">
      <c r="A8" s="12"/>
      <c r="B8" s="12"/>
      <c r="C8" s="13"/>
      <c r="D8" s="13"/>
      <c r="E8" s="13"/>
      <c r="F8" s="13"/>
      <c r="G8" s="13"/>
      <c r="H8" s="13"/>
      <c r="I8" s="13"/>
      <c r="J8" s="14" t="str">
        <f>IF(COUNT(C8:I8)=0,"",SUM(C8:I8))</f>
        <v/>
      </c>
      <c r="K8" s="12"/>
    </row>
    <row r="9" spans="1:11" x14ac:dyDescent="0.25">
      <c r="A9" s="12"/>
      <c r="B9" s="12"/>
      <c r="C9" s="13"/>
      <c r="D9" s="13"/>
      <c r="E9" s="13"/>
      <c r="F9" s="13"/>
      <c r="G9" s="13"/>
      <c r="H9" s="13"/>
      <c r="I9" s="13"/>
      <c r="J9" s="14" t="str">
        <f>IF(COUNT(C9:I9)=0,"",SUM(C9:I9))</f>
        <v/>
      </c>
      <c r="K9" s="12"/>
    </row>
    <row r="10" spans="1:11" x14ac:dyDescent="0.25">
      <c r="A10" s="12"/>
      <c r="B10" s="12"/>
      <c r="C10" s="13"/>
      <c r="D10" s="13"/>
      <c r="E10" s="13"/>
      <c r="F10" s="13"/>
      <c r="G10" s="13"/>
      <c r="H10" s="13"/>
      <c r="I10" s="13"/>
      <c r="J10" s="14" t="str">
        <f>IF(COUNT(C10:I10)=0,"",SUM(C10:I10))</f>
        <v/>
      </c>
      <c r="K10" s="12"/>
    </row>
    <row r="11" spans="1:11" x14ac:dyDescent="0.25">
      <c r="A11" s="12"/>
      <c r="B11" s="12"/>
      <c r="C11" s="13"/>
      <c r="D11" s="13"/>
      <c r="E11" s="13"/>
      <c r="F11" s="13"/>
      <c r="G11" s="13"/>
      <c r="H11" s="13"/>
      <c r="I11" s="13"/>
      <c r="J11" s="14" t="str">
        <f>IF(COUNT(C11:I11)=0,"",SUM(C11:I11))</f>
        <v/>
      </c>
      <c r="K11" s="12"/>
    </row>
    <row r="12" spans="1:11" x14ac:dyDescent="0.25">
      <c r="A12" s="12"/>
      <c r="B12" s="12"/>
      <c r="C12" s="13"/>
      <c r="D12" s="13"/>
      <c r="E12" s="13"/>
      <c r="F12" s="13"/>
      <c r="G12" s="13"/>
      <c r="H12" s="13"/>
      <c r="I12" s="13"/>
      <c r="J12" s="14" t="str">
        <f>IF(COUNT(C12:I12)=0,"",SUM(C12:I12))</f>
        <v/>
      </c>
      <c r="K12" s="12"/>
    </row>
    <row r="13" spans="1:11" x14ac:dyDescent="0.25">
      <c r="A13" s="12"/>
      <c r="B13" s="12"/>
      <c r="C13" s="13"/>
      <c r="D13" s="13"/>
      <c r="E13" s="13"/>
      <c r="F13" s="13"/>
      <c r="G13" s="13"/>
      <c r="H13" s="13"/>
      <c r="I13" s="13"/>
      <c r="J13" s="14" t="str">
        <f>IF(COUNT(C13:I13)=0,"",SUM(C13:I13))</f>
        <v/>
      </c>
      <c r="K13" s="12"/>
    </row>
    <row r="14" spans="1:11" x14ac:dyDescent="0.25">
      <c r="A14" s="12"/>
      <c r="B14" s="12"/>
      <c r="C14" s="13"/>
      <c r="D14" s="13"/>
      <c r="E14" s="13"/>
      <c r="F14" s="13"/>
      <c r="G14" s="13"/>
      <c r="H14" s="13"/>
      <c r="I14" s="13"/>
      <c r="J14" s="14" t="str">
        <f>IF(COUNT(C14:I14)=0,"",SUM(C14:I14))</f>
        <v/>
      </c>
      <c r="K14" s="12"/>
    </row>
    <row r="15" spans="1:11" x14ac:dyDescent="0.25">
      <c r="A15" s="12"/>
      <c r="B15" s="12"/>
      <c r="C15" s="13"/>
      <c r="D15" s="13"/>
      <c r="E15" s="13"/>
      <c r="F15" s="13"/>
      <c r="G15" s="13"/>
      <c r="H15" s="13"/>
      <c r="I15" s="13"/>
      <c r="J15" s="14" t="str">
        <f>IF(COUNT(C15:I15)=0,"",SUM(C15:I15))</f>
        <v/>
      </c>
      <c r="K15" s="12"/>
    </row>
    <row r="16" spans="1:11" x14ac:dyDescent="0.25">
      <c r="A16" s="12"/>
      <c r="B16" s="12"/>
      <c r="C16" s="13"/>
      <c r="D16" s="13"/>
      <c r="E16" s="13"/>
      <c r="F16" s="13"/>
      <c r="G16" s="13"/>
      <c r="H16" s="13"/>
      <c r="I16" s="13"/>
      <c r="J16" s="14" t="str">
        <f>IF(COUNT(C16:I16)=0,"",SUM(C16:I16))</f>
        <v/>
      </c>
      <c r="K16" s="12"/>
    </row>
    <row r="17" spans="1:11" x14ac:dyDescent="0.25">
      <c r="A17" s="12"/>
      <c r="B17" s="12"/>
      <c r="C17" s="13"/>
      <c r="D17" s="13"/>
      <c r="E17" s="13"/>
      <c r="F17" s="13"/>
      <c r="G17" s="13"/>
      <c r="H17" s="13"/>
      <c r="I17" s="13"/>
      <c r="J17" s="14" t="str">
        <f>IF(COUNT(C17:I17)=0,"",SUM(C17:I17))</f>
        <v/>
      </c>
      <c r="K17" s="12"/>
    </row>
    <row r="18" spans="1:11" x14ac:dyDescent="0.25">
      <c r="A18" s="12"/>
      <c r="B18" s="12"/>
      <c r="C18" s="13"/>
      <c r="D18" s="13"/>
      <c r="E18" s="13"/>
      <c r="F18" s="13"/>
      <c r="G18" s="13"/>
      <c r="H18" s="13"/>
      <c r="I18" s="13"/>
      <c r="J18" s="14" t="str">
        <f>IF(COUNT(C18:I18)=0,"",SUM(C18:I18))</f>
        <v/>
      </c>
      <c r="K18" s="12"/>
    </row>
    <row r="19" spans="1:11" x14ac:dyDescent="0.25">
      <c r="A19" s="12"/>
      <c r="B19" s="12"/>
      <c r="C19" s="13"/>
      <c r="D19" s="13"/>
      <c r="E19" s="13"/>
      <c r="F19" s="13"/>
      <c r="G19" s="13"/>
      <c r="H19" s="13"/>
      <c r="I19" s="13"/>
      <c r="J19" s="14" t="str">
        <f>IF(COUNT(C19:I19)=0,"",SUM(C19:I19))</f>
        <v/>
      </c>
      <c r="K19" s="12"/>
    </row>
    <row r="20" spans="1:11" x14ac:dyDescent="0.25">
      <c r="A20" s="12"/>
      <c r="B20" s="12"/>
      <c r="C20" s="13"/>
      <c r="D20" s="13"/>
      <c r="E20" s="13"/>
      <c r="F20" s="13"/>
      <c r="G20" s="13"/>
      <c r="H20" s="13"/>
      <c r="I20" s="13"/>
      <c r="J20" s="14" t="str">
        <f>IF(COUNT(C20:I20)=0,"",SUM(C20:I20))</f>
        <v/>
      </c>
      <c r="K20" s="12"/>
    </row>
    <row r="21" spans="1:11" x14ac:dyDescent="0.25">
      <c r="A21" s="12"/>
      <c r="B21" s="12"/>
      <c r="C21" s="13"/>
      <c r="D21" s="13"/>
      <c r="E21" s="13"/>
      <c r="F21" s="13"/>
      <c r="G21" s="13"/>
      <c r="H21" s="13"/>
      <c r="I21" s="13"/>
      <c r="J21" s="14" t="str">
        <f>IF(COUNT(C21:I21)=0,"",SUM(C21:I21))</f>
        <v/>
      </c>
      <c r="K21" s="12"/>
    </row>
    <row r="22" spans="1:11" x14ac:dyDescent="0.25">
      <c r="A22" s="12"/>
      <c r="B22" s="12"/>
      <c r="C22" s="13"/>
      <c r="D22" s="13"/>
      <c r="E22" s="13"/>
      <c r="F22" s="13"/>
      <c r="G22" s="13"/>
      <c r="H22" s="13"/>
      <c r="I22" s="13"/>
      <c r="J22" s="14" t="str">
        <f>IF(COUNT(C22:I22)=0,"",SUM(C22:I22))</f>
        <v/>
      </c>
      <c r="K22" s="12"/>
    </row>
    <row r="23" spans="1:11" x14ac:dyDescent="0.25">
      <c r="A23" s="12"/>
      <c r="B23" s="12"/>
      <c r="C23" s="13"/>
      <c r="D23" s="13"/>
      <c r="E23" s="13"/>
      <c r="F23" s="13"/>
      <c r="G23" s="13"/>
      <c r="H23" s="13"/>
      <c r="I23" s="13"/>
      <c r="J23" s="14" t="str">
        <f>IF(COUNT(C23:I23)=0,"",SUM(C23:I23))</f>
        <v/>
      </c>
      <c r="K23" s="12"/>
    </row>
    <row r="24" spans="1:11" x14ac:dyDescent="0.25">
      <c r="A24" s="12"/>
      <c r="B24" s="12"/>
      <c r="C24" s="13"/>
      <c r="D24" s="13"/>
      <c r="E24" s="13"/>
      <c r="F24" s="13"/>
      <c r="G24" s="13"/>
      <c r="H24" s="13"/>
      <c r="I24" s="13"/>
      <c r="J24" s="14" t="str">
        <f>IF(COUNT(C24:I24)=0,"",SUM(C24:I24))</f>
        <v/>
      </c>
      <c r="K24" s="12"/>
    </row>
    <row r="25" spans="1:11" x14ac:dyDescent="0.25">
      <c r="A25" s="12"/>
      <c r="B25" s="12"/>
      <c r="C25" s="13"/>
      <c r="D25" s="13"/>
      <c r="E25" s="13"/>
      <c r="F25" s="13"/>
      <c r="G25" s="13"/>
      <c r="H25" s="13"/>
      <c r="I25" s="13"/>
      <c r="J25" s="14" t="str">
        <f>IF(COUNT(C25:I25)=0,"",SUM(C25:I25))</f>
        <v/>
      </c>
      <c r="K25" s="12"/>
    </row>
    <row r="26" spans="1:11" x14ac:dyDescent="0.25">
      <c r="A26" s="12"/>
      <c r="B26" s="12"/>
      <c r="C26" s="13"/>
      <c r="D26" s="13"/>
      <c r="E26" s="13"/>
      <c r="F26" s="13"/>
      <c r="G26" s="13"/>
      <c r="H26" s="13"/>
      <c r="I26" s="13"/>
      <c r="J26" s="14" t="str">
        <f>IF(COUNT(C26:I26)=0,"",SUM(C26:I26))</f>
        <v/>
      </c>
      <c r="K26" s="12"/>
    </row>
    <row r="27" spans="1:11" x14ac:dyDescent="0.25">
      <c r="A27" s="15" t="s">
        <v>13</v>
      </c>
      <c r="B27" s="15"/>
      <c r="C27" s="16">
        <f>SUM(C7:C26)</f>
        <v>0</v>
      </c>
      <c r="D27" s="16">
        <f>SUM(D7:D26)</f>
        <v>0</v>
      </c>
      <c r="E27" s="16">
        <f>SUM(E7:E26)</f>
        <v>0</v>
      </c>
      <c r="F27" s="16">
        <f>SUM(F7:F26)</f>
        <v>0</v>
      </c>
      <c r="G27" s="16">
        <f>SUM(G7:G26)</f>
        <v>0</v>
      </c>
      <c r="H27" s="16">
        <f>SUM(H7:H26)</f>
        <v>0</v>
      </c>
      <c r="I27" s="16">
        <f>SUM(I7:I26)</f>
        <v>0</v>
      </c>
      <c r="J27" s="16">
        <f>SUM(J7:J26)</f>
        <v>0</v>
      </c>
      <c r="K27" s="15"/>
    </row>
    <row r="28" spans="1:11" x14ac:dyDescent="0.25">
      <c r="A28" s="1" t="s">
        <v>16</v>
      </c>
      <c r="C28" s="7"/>
      <c r="D28" s="7"/>
      <c r="E28" s="7"/>
      <c r="F28" s="7"/>
      <c r="G28" s="7"/>
      <c r="H28" s="7"/>
      <c r="I28" s="7"/>
      <c r="J28" s="7">
        <f>SUMIF(K7:K26,"Yes",J7:J26)</f>
        <v>0</v>
      </c>
    </row>
    <row r="29" spans="1:11" x14ac:dyDescent="0.25">
      <c r="A29" s="1" t="s">
        <v>17</v>
      </c>
      <c r="C29" s="7"/>
      <c r="D29" s="7"/>
      <c r="E29" s="7"/>
      <c r="F29" s="7"/>
      <c r="G29" s="7"/>
      <c r="H29" s="7"/>
      <c r="I29" s="7"/>
      <c r="J29" s="7">
        <f>J27-J28</f>
        <v>0</v>
      </c>
    </row>
    <row r="30" spans="1:11" x14ac:dyDescent="0.25">
      <c r="A30" s="1" t="s">
        <v>18</v>
      </c>
      <c r="C30" s="7"/>
      <c r="D30" s="7"/>
      <c r="E30" s="7"/>
      <c r="F30" s="7"/>
      <c r="G30" s="7"/>
      <c r="H30" s="7"/>
      <c r="I30" s="7"/>
      <c r="J30" s="8">
        <v>40</v>
      </c>
    </row>
    <row r="31" spans="1:11" x14ac:dyDescent="0.25">
      <c r="A31" s="1" t="s">
        <v>19</v>
      </c>
      <c r="C31" s="7"/>
      <c r="D31" s="7"/>
      <c r="E31" s="7"/>
      <c r="F31" s="7"/>
      <c r="G31" s="7"/>
      <c r="H31" s="7"/>
      <c r="I31" s="7"/>
      <c r="J31" s="7">
        <f>MAX(0,J30-J27)</f>
        <v>40</v>
      </c>
    </row>
  </sheetData>
  <dataValidations count="2">
    <dataValidation type="decimal" allowBlank="1" showInputMessage="1" showErrorMessage="1" error="Enter decimal hours from 0 to 24, for example 1.5 for 1 hour 30 minutes." sqref="C7:I26" xr:uid="{6C9EE2D4-D574-44E8-9908-8BEE65714D23}">
      <formula1>0</formula1>
      <formula2>24</formula2>
    </dataValidation>
    <dataValidation type="list" allowBlank="1" showInputMessage="1" showErrorMessage="1" error="Choose Yes or No." sqref="K7:K26" xr:uid="{86C941A8-07A1-43E3-99E3-757959D32374}">
      <formula1>"Yes,No"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09DF0-BBE7-4C1A-BBEA-24F59E4FA633}">
  <dimension ref="A1:E141"/>
  <sheetViews>
    <sheetView workbookViewId="0"/>
  </sheetViews>
  <sheetFormatPr defaultRowHeight="15" x14ac:dyDescent="0.25"/>
  <cols>
    <col min="1" max="1" width="14.7109375" customWidth="1"/>
    <col min="2" max="2" width="12.7109375" customWidth="1"/>
    <col min="3" max="3" width="8.7109375" customWidth="1"/>
    <col min="4" max="4" width="9.7109375" customWidth="1"/>
    <col min="5" max="5" width="40.7109375" customWidth="1"/>
  </cols>
  <sheetData>
    <row r="1" spans="1:5" x14ac:dyDescent="0.25">
      <c r="A1" s="1" t="s">
        <v>4</v>
      </c>
      <c r="B1" s="1" t="s">
        <v>15</v>
      </c>
      <c r="C1" s="1" t="s">
        <v>20</v>
      </c>
      <c r="D1" s="1" t="s">
        <v>14</v>
      </c>
      <c r="E1" s="1" t="s">
        <v>21</v>
      </c>
    </row>
    <row r="2" spans="1:5" x14ac:dyDescent="0.25">
      <c r="A2" t="str">
        <f>IF(AND(ISNUMBER(INDEX(Timesheet!$C$7:$I$26,1,1)),N(INDEX(Timesheet!$C$7:$I$26,1,1))&gt;0,TRIM(INDEX(Timesheet!$A$7:$A$26,1))&lt;&gt;""),UPPER(TRIM(INDEX(Timesheet!$A$7:$A$26,1))),"")</f>
        <v/>
      </c>
      <c r="B2" s="3" t="str">
        <f>IF(A2="","",Timesheet!$B$3+0)</f>
        <v/>
      </c>
      <c r="C2" s="7" t="str">
        <f>IF(A2="","",INDEX(Timesheet!$C$7:$I$26,1,1))</f>
        <v/>
      </c>
      <c r="D2" t="str">
        <f>IF(A2="","",IF(INDEX(Timesheet!$K$7:$K$26,1)="","",INDEX(Timesheet!$K$7:$K$26,1)))</f>
        <v/>
      </c>
      <c r="E2" t="str">
        <f>IF(A2="","",IF(INDEX(Timesheet!$B$7:$B$26,1)="","",INDEX(Timesheet!$B$7:$B$26,1)))</f>
        <v/>
      </c>
    </row>
    <row r="3" spans="1:5" x14ac:dyDescent="0.25">
      <c r="A3" t="str">
        <f>IF(AND(ISNUMBER(INDEX(Timesheet!$C$7:$I$26,1,2)),N(INDEX(Timesheet!$C$7:$I$26,1,2))&gt;0,TRIM(INDEX(Timesheet!$A$7:$A$26,1))&lt;&gt;""),UPPER(TRIM(INDEX(Timesheet!$A$7:$A$26,1))),"")</f>
        <v/>
      </c>
      <c r="B3" s="3" t="str">
        <f>IF(A3="","",Timesheet!$B$3+1)</f>
        <v/>
      </c>
      <c r="C3" s="7" t="str">
        <f>IF(A3="","",INDEX(Timesheet!$C$7:$I$26,1,2))</f>
        <v/>
      </c>
      <c r="D3" t="str">
        <f>IF(A3="","",IF(INDEX(Timesheet!$K$7:$K$26,1)="","",INDEX(Timesheet!$K$7:$K$26,1)))</f>
        <v/>
      </c>
      <c r="E3" t="str">
        <f>IF(A3="","",IF(INDEX(Timesheet!$B$7:$B$26,1)="","",INDEX(Timesheet!$B$7:$B$26,1)))</f>
        <v/>
      </c>
    </row>
    <row r="4" spans="1:5" x14ac:dyDescent="0.25">
      <c r="A4" t="str">
        <f>IF(AND(ISNUMBER(INDEX(Timesheet!$C$7:$I$26,1,3)),N(INDEX(Timesheet!$C$7:$I$26,1,3))&gt;0,TRIM(INDEX(Timesheet!$A$7:$A$26,1))&lt;&gt;""),UPPER(TRIM(INDEX(Timesheet!$A$7:$A$26,1))),"")</f>
        <v/>
      </c>
      <c r="B4" s="3" t="str">
        <f>IF(A4="","",Timesheet!$B$3+2)</f>
        <v/>
      </c>
      <c r="C4" s="7" t="str">
        <f>IF(A4="","",INDEX(Timesheet!$C$7:$I$26,1,3))</f>
        <v/>
      </c>
      <c r="D4" t="str">
        <f>IF(A4="","",IF(INDEX(Timesheet!$K$7:$K$26,1)="","",INDEX(Timesheet!$K$7:$K$26,1)))</f>
        <v/>
      </c>
      <c r="E4" t="str">
        <f>IF(A4="","",IF(INDEX(Timesheet!$B$7:$B$26,1)="","",INDEX(Timesheet!$B$7:$B$26,1)))</f>
        <v/>
      </c>
    </row>
    <row r="5" spans="1:5" x14ac:dyDescent="0.25">
      <c r="A5" t="str">
        <f>IF(AND(ISNUMBER(INDEX(Timesheet!$C$7:$I$26,1,4)),N(INDEX(Timesheet!$C$7:$I$26,1,4))&gt;0,TRIM(INDEX(Timesheet!$A$7:$A$26,1))&lt;&gt;""),UPPER(TRIM(INDEX(Timesheet!$A$7:$A$26,1))),"")</f>
        <v/>
      </c>
      <c r="B5" s="3" t="str">
        <f>IF(A5="","",Timesheet!$B$3+3)</f>
        <v/>
      </c>
      <c r="C5" s="7" t="str">
        <f>IF(A5="","",INDEX(Timesheet!$C$7:$I$26,1,4))</f>
        <v/>
      </c>
      <c r="D5" t="str">
        <f>IF(A5="","",IF(INDEX(Timesheet!$K$7:$K$26,1)="","",INDEX(Timesheet!$K$7:$K$26,1)))</f>
        <v/>
      </c>
      <c r="E5" t="str">
        <f>IF(A5="","",IF(INDEX(Timesheet!$B$7:$B$26,1)="","",INDEX(Timesheet!$B$7:$B$26,1)))</f>
        <v/>
      </c>
    </row>
    <row r="6" spans="1:5" x14ac:dyDescent="0.25">
      <c r="A6" t="str">
        <f>IF(AND(ISNUMBER(INDEX(Timesheet!$C$7:$I$26,1,5)),N(INDEX(Timesheet!$C$7:$I$26,1,5))&gt;0,TRIM(INDEX(Timesheet!$A$7:$A$26,1))&lt;&gt;""),UPPER(TRIM(INDEX(Timesheet!$A$7:$A$26,1))),"")</f>
        <v/>
      </c>
      <c r="B6" s="3" t="str">
        <f>IF(A6="","",Timesheet!$B$3+4)</f>
        <v/>
      </c>
      <c r="C6" s="7" t="str">
        <f>IF(A6="","",INDEX(Timesheet!$C$7:$I$26,1,5))</f>
        <v/>
      </c>
      <c r="D6" t="str">
        <f>IF(A6="","",IF(INDEX(Timesheet!$K$7:$K$26,1)="","",INDEX(Timesheet!$K$7:$K$26,1)))</f>
        <v/>
      </c>
      <c r="E6" t="str">
        <f>IF(A6="","",IF(INDEX(Timesheet!$B$7:$B$26,1)="","",INDEX(Timesheet!$B$7:$B$26,1)))</f>
        <v/>
      </c>
    </row>
    <row r="7" spans="1:5" x14ac:dyDescent="0.25">
      <c r="A7" t="str">
        <f>IF(AND(ISNUMBER(INDEX(Timesheet!$C$7:$I$26,1,6)),N(INDEX(Timesheet!$C$7:$I$26,1,6))&gt;0,TRIM(INDEX(Timesheet!$A$7:$A$26,1))&lt;&gt;""),UPPER(TRIM(INDEX(Timesheet!$A$7:$A$26,1))),"")</f>
        <v/>
      </c>
      <c r="B7" s="3" t="str">
        <f>IF(A7="","",Timesheet!$B$3+5)</f>
        <v/>
      </c>
      <c r="C7" s="7" t="str">
        <f>IF(A7="","",INDEX(Timesheet!$C$7:$I$26,1,6))</f>
        <v/>
      </c>
      <c r="D7" t="str">
        <f>IF(A7="","",IF(INDEX(Timesheet!$K$7:$K$26,1)="","",INDEX(Timesheet!$K$7:$K$26,1)))</f>
        <v/>
      </c>
      <c r="E7" t="str">
        <f>IF(A7="","",IF(INDEX(Timesheet!$B$7:$B$26,1)="","",INDEX(Timesheet!$B$7:$B$26,1)))</f>
        <v/>
      </c>
    </row>
    <row r="8" spans="1:5" x14ac:dyDescent="0.25">
      <c r="A8" t="str">
        <f>IF(AND(ISNUMBER(INDEX(Timesheet!$C$7:$I$26,1,7)),N(INDEX(Timesheet!$C$7:$I$26,1,7))&gt;0,TRIM(INDEX(Timesheet!$A$7:$A$26,1))&lt;&gt;""),UPPER(TRIM(INDEX(Timesheet!$A$7:$A$26,1))),"")</f>
        <v/>
      </c>
      <c r="B8" s="3" t="str">
        <f>IF(A8="","",Timesheet!$B$3+6)</f>
        <v/>
      </c>
      <c r="C8" s="7" t="str">
        <f>IF(A8="","",INDEX(Timesheet!$C$7:$I$26,1,7))</f>
        <v/>
      </c>
      <c r="D8" t="str">
        <f>IF(A8="","",IF(INDEX(Timesheet!$K$7:$K$26,1)="","",INDEX(Timesheet!$K$7:$K$26,1)))</f>
        <v/>
      </c>
      <c r="E8" t="str">
        <f>IF(A8="","",IF(INDEX(Timesheet!$B$7:$B$26,1)="","",INDEX(Timesheet!$B$7:$B$26,1)))</f>
        <v/>
      </c>
    </row>
    <row r="9" spans="1:5" x14ac:dyDescent="0.25">
      <c r="A9" t="str">
        <f>IF(AND(ISNUMBER(INDEX(Timesheet!$C$7:$I$26,2,1)),N(INDEX(Timesheet!$C$7:$I$26,2,1))&gt;0,TRIM(INDEX(Timesheet!$A$7:$A$26,2))&lt;&gt;""),UPPER(TRIM(INDEX(Timesheet!$A$7:$A$26,2))),"")</f>
        <v/>
      </c>
      <c r="B9" s="3" t="str">
        <f>IF(A9="","",Timesheet!$B$3+0)</f>
        <v/>
      </c>
      <c r="C9" s="7" t="str">
        <f>IF(A9="","",INDEX(Timesheet!$C$7:$I$26,2,1))</f>
        <v/>
      </c>
      <c r="D9" t="str">
        <f>IF(A9="","",IF(INDEX(Timesheet!$K$7:$K$26,2)="","",INDEX(Timesheet!$K$7:$K$26,2)))</f>
        <v/>
      </c>
      <c r="E9" t="str">
        <f>IF(A9="","",IF(INDEX(Timesheet!$B$7:$B$26,2)="","",INDEX(Timesheet!$B$7:$B$26,2)))</f>
        <v/>
      </c>
    </row>
    <row r="10" spans="1:5" x14ac:dyDescent="0.25">
      <c r="A10" t="str">
        <f>IF(AND(ISNUMBER(INDEX(Timesheet!$C$7:$I$26,2,2)),N(INDEX(Timesheet!$C$7:$I$26,2,2))&gt;0,TRIM(INDEX(Timesheet!$A$7:$A$26,2))&lt;&gt;""),UPPER(TRIM(INDEX(Timesheet!$A$7:$A$26,2))),"")</f>
        <v/>
      </c>
      <c r="B10" s="3" t="str">
        <f>IF(A10="","",Timesheet!$B$3+1)</f>
        <v/>
      </c>
      <c r="C10" s="7" t="str">
        <f>IF(A10="","",INDEX(Timesheet!$C$7:$I$26,2,2))</f>
        <v/>
      </c>
      <c r="D10" t="str">
        <f>IF(A10="","",IF(INDEX(Timesheet!$K$7:$K$26,2)="","",INDEX(Timesheet!$K$7:$K$26,2)))</f>
        <v/>
      </c>
      <c r="E10" t="str">
        <f>IF(A10="","",IF(INDEX(Timesheet!$B$7:$B$26,2)="","",INDEX(Timesheet!$B$7:$B$26,2)))</f>
        <v/>
      </c>
    </row>
    <row r="11" spans="1:5" x14ac:dyDescent="0.25">
      <c r="A11" t="str">
        <f>IF(AND(ISNUMBER(INDEX(Timesheet!$C$7:$I$26,2,3)),N(INDEX(Timesheet!$C$7:$I$26,2,3))&gt;0,TRIM(INDEX(Timesheet!$A$7:$A$26,2))&lt;&gt;""),UPPER(TRIM(INDEX(Timesheet!$A$7:$A$26,2))),"")</f>
        <v/>
      </c>
      <c r="B11" s="3" t="str">
        <f>IF(A11="","",Timesheet!$B$3+2)</f>
        <v/>
      </c>
      <c r="C11" s="7" t="str">
        <f>IF(A11="","",INDEX(Timesheet!$C$7:$I$26,2,3))</f>
        <v/>
      </c>
      <c r="D11" t="str">
        <f>IF(A11="","",IF(INDEX(Timesheet!$K$7:$K$26,2)="","",INDEX(Timesheet!$K$7:$K$26,2)))</f>
        <v/>
      </c>
      <c r="E11" t="str">
        <f>IF(A11="","",IF(INDEX(Timesheet!$B$7:$B$26,2)="","",INDEX(Timesheet!$B$7:$B$26,2)))</f>
        <v/>
      </c>
    </row>
    <row r="12" spans="1:5" x14ac:dyDescent="0.25">
      <c r="A12" t="str">
        <f>IF(AND(ISNUMBER(INDEX(Timesheet!$C$7:$I$26,2,4)),N(INDEX(Timesheet!$C$7:$I$26,2,4))&gt;0,TRIM(INDEX(Timesheet!$A$7:$A$26,2))&lt;&gt;""),UPPER(TRIM(INDEX(Timesheet!$A$7:$A$26,2))),"")</f>
        <v/>
      </c>
      <c r="B12" s="3" t="str">
        <f>IF(A12="","",Timesheet!$B$3+3)</f>
        <v/>
      </c>
      <c r="C12" s="7" t="str">
        <f>IF(A12="","",INDEX(Timesheet!$C$7:$I$26,2,4))</f>
        <v/>
      </c>
      <c r="D12" t="str">
        <f>IF(A12="","",IF(INDEX(Timesheet!$K$7:$K$26,2)="","",INDEX(Timesheet!$K$7:$K$26,2)))</f>
        <v/>
      </c>
      <c r="E12" t="str">
        <f>IF(A12="","",IF(INDEX(Timesheet!$B$7:$B$26,2)="","",INDEX(Timesheet!$B$7:$B$26,2)))</f>
        <v/>
      </c>
    </row>
    <row r="13" spans="1:5" x14ac:dyDescent="0.25">
      <c r="A13" t="str">
        <f>IF(AND(ISNUMBER(INDEX(Timesheet!$C$7:$I$26,2,5)),N(INDEX(Timesheet!$C$7:$I$26,2,5))&gt;0,TRIM(INDEX(Timesheet!$A$7:$A$26,2))&lt;&gt;""),UPPER(TRIM(INDEX(Timesheet!$A$7:$A$26,2))),"")</f>
        <v/>
      </c>
      <c r="B13" s="3" t="str">
        <f>IF(A13="","",Timesheet!$B$3+4)</f>
        <v/>
      </c>
      <c r="C13" s="7" t="str">
        <f>IF(A13="","",INDEX(Timesheet!$C$7:$I$26,2,5))</f>
        <v/>
      </c>
      <c r="D13" t="str">
        <f>IF(A13="","",IF(INDEX(Timesheet!$K$7:$K$26,2)="","",INDEX(Timesheet!$K$7:$K$26,2)))</f>
        <v/>
      </c>
      <c r="E13" t="str">
        <f>IF(A13="","",IF(INDEX(Timesheet!$B$7:$B$26,2)="","",INDEX(Timesheet!$B$7:$B$26,2)))</f>
        <v/>
      </c>
    </row>
    <row r="14" spans="1:5" x14ac:dyDescent="0.25">
      <c r="A14" t="str">
        <f>IF(AND(ISNUMBER(INDEX(Timesheet!$C$7:$I$26,2,6)),N(INDEX(Timesheet!$C$7:$I$26,2,6))&gt;0,TRIM(INDEX(Timesheet!$A$7:$A$26,2))&lt;&gt;""),UPPER(TRIM(INDEX(Timesheet!$A$7:$A$26,2))),"")</f>
        <v/>
      </c>
      <c r="B14" s="3" t="str">
        <f>IF(A14="","",Timesheet!$B$3+5)</f>
        <v/>
      </c>
      <c r="C14" s="7" t="str">
        <f>IF(A14="","",INDEX(Timesheet!$C$7:$I$26,2,6))</f>
        <v/>
      </c>
      <c r="D14" t="str">
        <f>IF(A14="","",IF(INDEX(Timesheet!$K$7:$K$26,2)="","",INDEX(Timesheet!$K$7:$K$26,2)))</f>
        <v/>
      </c>
      <c r="E14" t="str">
        <f>IF(A14="","",IF(INDEX(Timesheet!$B$7:$B$26,2)="","",INDEX(Timesheet!$B$7:$B$26,2)))</f>
        <v/>
      </c>
    </row>
    <row r="15" spans="1:5" x14ac:dyDescent="0.25">
      <c r="A15" t="str">
        <f>IF(AND(ISNUMBER(INDEX(Timesheet!$C$7:$I$26,2,7)),N(INDEX(Timesheet!$C$7:$I$26,2,7))&gt;0,TRIM(INDEX(Timesheet!$A$7:$A$26,2))&lt;&gt;""),UPPER(TRIM(INDEX(Timesheet!$A$7:$A$26,2))),"")</f>
        <v/>
      </c>
      <c r="B15" s="3" t="str">
        <f>IF(A15="","",Timesheet!$B$3+6)</f>
        <v/>
      </c>
      <c r="C15" s="7" t="str">
        <f>IF(A15="","",INDEX(Timesheet!$C$7:$I$26,2,7))</f>
        <v/>
      </c>
      <c r="D15" t="str">
        <f>IF(A15="","",IF(INDEX(Timesheet!$K$7:$K$26,2)="","",INDEX(Timesheet!$K$7:$K$26,2)))</f>
        <v/>
      </c>
      <c r="E15" t="str">
        <f>IF(A15="","",IF(INDEX(Timesheet!$B$7:$B$26,2)="","",INDEX(Timesheet!$B$7:$B$26,2)))</f>
        <v/>
      </c>
    </row>
    <row r="16" spans="1:5" x14ac:dyDescent="0.25">
      <c r="A16" t="str">
        <f>IF(AND(ISNUMBER(INDEX(Timesheet!$C$7:$I$26,3,1)),N(INDEX(Timesheet!$C$7:$I$26,3,1))&gt;0,TRIM(INDEX(Timesheet!$A$7:$A$26,3))&lt;&gt;""),UPPER(TRIM(INDEX(Timesheet!$A$7:$A$26,3))),"")</f>
        <v/>
      </c>
      <c r="B16" s="3" t="str">
        <f>IF(A16="","",Timesheet!$B$3+0)</f>
        <v/>
      </c>
      <c r="C16" s="7" t="str">
        <f>IF(A16="","",INDEX(Timesheet!$C$7:$I$26,3,1))</f>
        <v/>
      </c>
      <c r="D16" t="str">
        <f>IF(A16="","",IF(INDEX(Timesheet!$K$7:$K$26,3)="","",INDEX(Timesheet!$K$7:$K$26,3)))</f>
        <v/>
      </c>
      <c r="E16" t="str">
        <f>IF(A16="","",IF(INDEX(Timesheet!$B$7:$B$26,3)="","",INDEX(Timesheet!$B$7:$B$26,3)))</f>
        <v/>
      </c>
    </row>
    <row r="17" spans="1:5" x14ac:dyDescent="0.25">
      <c r="A17" t="str">
        <f>IF(AND(ISNUMBER(INDEX(Timesheet!$C$7:$I$26,3,2)),N(INDEX(Timesheet!$C$7:$I$26,3,2))&gt;0,TRIM(INDEX(Timesheet!$A$7:$A$26,3))&lt;&gt;""),UPPER(TRIM(INDEX(Timesheet!$A$7:$A$26,3))),"")</f>
        <v/>
      </c>
      <c r="B17" s="3" t="str">
        <f>IF(A17="","",Timesheet!$B$3+1)</f>
        <v/>
      </c>
      <c r="C17" s="7" t="str">
        <f>IF(A17="","",INDEX(Timesheet!$C$7:$I$26,3,2))</f>
        <v/>
      </c>
      <c r="D17" t="str">
        <f>IF(A17="","",IF(INDEX(Timesheet!$K$7:$K$26,3)="","",INDEX(Timesheet!$K$7:$K$26,3)))</f>
        <v/>
      </c>
      <c r="E17" t="str">
        <f>IF(A17="","",IF(INDEX(Timesheet!$B$7:$B$26,3)="","",INDEX(Timesheet!$B$7:$B$26,3)))</f>
        <v/>
      </c>
    </row>
    <row r="18" spans="1:5" x14ac:dyDescent="0.25">
      <c r="A18" t="str">
        <f>IF(AND(ISNUMBER(INDEX(Timesheet!$C$7:$I$26,3,3)),N(INDEX(Timesheet!$C$7:$I$26,3,3))&gt;0,TRIM(INDEX(Timesheet!$A$7:$A$26,3))&lt;&gt;""),UPPER(TRIM(INDEX(Timesheet!$A$7:$A$26,3))),"")</f>
        <v/>
      </c>
      <c r="B18" s="3" t="str">
        <f>IF(A18="","",Timesheet!$B$3+2)</f>
        <v/>
      </c>
      <c r="C18" s="7" t="str">
        <f>IF(A18="","",INDEX(Timesheet!$C$7:$I$26,3,3))</f>
        <v/>
      </c>
      <c r="D18" t="str">
        <f>IF(A18="","",IF(INDEX(Timesheet!$K$7:$K$26,3)="","",INDEX(Timesheet!$K$7:$K$26,3)))</f>
        <v/>
      </c>
      <c r="E18" t="str">
        <f>IF(A18="","",IF(INDEX(Timesheet!$B$7:$B$26,3)="","",INDEX(Timesheet!$B$7:$B$26,3)))</f>
        <v/>
      </c>
    </row>
    <row r="19" spans="1:5" x14ac:dyDescent="0.25">
      <c r="A19" t="str">
        <f>IF(AND(ISNUMBER(INDEX(Timesheet!$C$7:$I$26,3,4)),N(INDEX(Timesheet!$C$7:$I$26,3,4))&gt;0,TRIM(INDEX(Timesheet!$A$7:$A$26,3))&lt;&gt;""),UPPER(TRIM(INDEX(Timesheet!$A$7:$A$26,3))),"")</f>
        <v/>
      </c>
      <c r="B19" s="3" t="str">
        <f>IF(A19="","",Timesheet!$B$3+3)</f>
        <v/>
      </c>
      <c r="C19" s="7" t="str">
        <f>IF(A19="","",INDEX(Timesheet!$C$7:$I$26,3,4))</f>
        <v/>
      </c>
      <c r="D19" t="str">
        <f>IF(A19="","",IF(INDEX(Timesheet!$K$7:$K$26,3)="","",INDEX(Timesheet!$K$7:$K$26,3)))</f>
        <v/>
      </c>
      <c r="E19" t="str">
        <f>IF(A19="","",IF(INDEX(Timesheet!$B$7:$B$26,3)="","",INDEX(Timesheet!$B$7:$B$26,3)))</f>
        <v/>
      </c>
    </row>
    <row r="20" spans="1:5" x14ac:dyDescent="0.25">
      <c r="A20" t="str">
        <f>IF(AND(ISNUMBER(INDEX(Timesheet!$C$7:$I$26,3,5)),N(INDEX(Timesheet!$C$7:$I$26,3,5))&gt;0,TRIM(INDEX(Timesheet!$A$7:$A$26,3))&lt;&gt;""),UPPER(TRIM(INDEX(Timesheet!$A$7:$A$26,3))),"")</f>
        <v/>
      </c>
      <c r="B20" s="3" t="str">
        <f>IF(A20="","",Timesheet!$B$3+4)</f>
        <v/>
      </c>
      <c r="C20" s="7" t="str">
        <f>IF(A20="","",INDEX(Timesheet!$C$7:$I$26,3,5))</f>
        <v/>
      </c>
      <c r="D20" t="str">
        <f>IF(A20="","",IF(INDEX(Timesheet!$K$7:$K$26,3)="","",INDEX(Timesheet!$K$7:$K$26,3)))</f>
        <v/>
      </c>
      <c r="E20" t="str">
        <f>IF(A20="","",IF(INDEX(Timesheet!$B$7:$B$26,3)="","",INDEX(Timesheet!$B$7:$B$26,3)))</f>
        <v/>
      </c>
    </row>
    <row r="21" spans="1:5" x14ac:dyDescent="0.25">
      <c r="A21" t="str">
        <f>IF(AND(ISNUMBER(INDEX(Timesheet!$C$7:$I$26,3,6)),N(INDEX(Timesheet!$C$7:$I$26,3,6))&gt;0,TRIM(INDEX(Timesheet!$A$7:$A$26,3))&lt;&gt;""),UPPER(TRIM(INDEX(Timesheet!$A$7:$A$26,3))),"")</f>
        <v/>
      </c>
      <c r="B21" s="3" t="str">
        <f>IF(A21="","",Timesheet!$B$3+5)</f>
        <v/>
      </c>
      <c r="C21" s="7" t="str">
        <f>IF(A21="","",INDEX(Timesheet!$C$7:$I$26,3,6))</f>
        <v/>
      </c>
      <c r="D21" t="str">
        <f>IF(A21="","",IF(INDEX(Timesheet!$K$7:$K$26,3)="","",INDEX(Timesheet!$K$7:$K$26,3)))</f>
        <v/>
      </c>
      <c r="E21" t="str">
        <f>IF(A21="","",IF(INDEX(Timesheet!$B$7:$B$26,3)="","",INDEX(Timesheet!$B$7:$B$26,3)))</f>
        <v/>
      </c>
    </row>
    <row r="22" spans="1:5" x14ac:dyDescent="0.25">
      <c r="A22" t="str">
        <f>IF(AND(ISNUMBER(INDEX(Timesheet!$C$7:$I$26,3,7)),N(INDEX(Timesheet!$C$7:$I$26,3,7))&gt;0,TRIM(INDEX(Timesheet!$A$7:$A$26,3))&lt;&gt;""),UPPER(TRIM(INDEX(Timesheet!$A$7:$A$26,3))),"")</f>
        <v/>
      </c>
      <c r="B22" s="3" t="str">
        <f>IF(A22="","",Timesheet!$B$3+6)</f>
        <v/>
      </c>
      <c r="C22" s="7" t="str">
        <f>IF(A22="","",INDEX(Timesheet!$C$7:$I$26,3,7))</f>
        <v/>
      </c>
      <c r="D22" t="str">
        <f>IF(A22="","",IF(INDEX(Timesheet!$K$7:$K$26,3)="","",INDEX(Timesheet!$K$7:$K$26,3)))</f>
        <v/>
      </c>
      <c r="E22" t="str">
        <f>IF(A22="","",IF(INDEX(Timesheet!$B$7:$B$26,3)="","",INDEX(Timesheet!$B$7:$B$26,3)))</f>
        <v/>
      </c>
    </row>
    <row r="23" spans="1:5" x14ac:dyDescent="0.25">
      <c r="A23" t="str">
        <f>IF(AND(ISNUMBER(INDEX(Timesheet!$C$7:$I$26,4,1)),N(INDEX(Timesheet!$C$7:$I$26,4,1))&gt;0,TRIM(INDEX(Timesheet!$A$7:$A$26,4))&lt;&gt;""),UPPER(TRIM(INDEX(Timesheet!$A$7:$A$26,4))),"")</f>
        <v/>
      </c>
      <c r="B23" s="3" t="str">
        <f>IF(A23="","",Timesheet!$B$3+0)</f>
        <v/>
      </c>
      <c r="C23" s="7" t="str">
        <f>IF(A23="","",INDEX(Timesheet!$C$7:$I$26,4,1))</f>
        <v/>
      </c>
      <c r="D23" t="str">
        <f>IF(A23="","",IF(INDEX(Timesheet!$K$7:$K$26,4)="","",INDEX(Timesheet!$K$7:$K$26,4)))</f>
        <v/>
      </c>
      <c r="E23" t="str">
        <f>IF(A23="","",IF(INDEX(Timesheet!$B$7:$B$26,4)="","",INDEX(Timesheet!$B$7:$B$26,4)))</f>
        <v/>
      </c>
    </row>
    <row r="24" spans="1:5" x14ac:dyDescent="0.25">
      <c r="A24" t="str">
        <f>IF(AND(ISNUMBER(INDEX(Timesheet!$C$7:$I$26,4,2)),N(INDEX(Timesheet!$C$7:$I$26,4,2))&gt;0,TRIM(INDEX(Timesheet!$A$7:$A$26,4))&lt;&gt;""),UPPER(TRIM(INDEX(Timesheet!$A$7:$A$26,4))),"")</f>
        <v/>
      </c>
      <c r="B24" s="3" t="str">
        <f>IF(A24="","",Timesheet!$B$3+1)</f>
        <v/>
      </c>
      <c r="C24" s="7" t="str">
        <f>IF(A24="","",INDEX(Timesheet!$C$7:$I$26,4,2))</f>
        <v/>
      </c>
      <c r="D24" t="str">
        <f>IF(A24="","",IF(INDEX(Timesheet!$K$7:$K$26,4)="","",INDEX(Timesheet!$K$7:$K$26,4)))</f>
        <v/>
      </c>
      <c r="E24" t="str">
        <f>IF(A24="","",IF(INDEX(Timesheet!$B$7:$B$26,4)="","",INDEX(Timesheet!$B$7:$B$26,4)))</f>
        <v/>
      </c>
    </row>
    <row r="25" spans="1:5" x14ac:dyDescent="0.25">
      <c r="A25" t="str">
        <f>IF(AND(ISNUMBER(INDEX(Timesheet!$C$7:$I$26,4,3)),N(INDEX(Timesheet!$C$7:$I$26,4,3))&gt;0,TRIM(INDEX(Timesheet!$A$7:$A$26,4))&lt;&gt;""),UPPER(TRIM(INDEX(Timesheet!$A$7:$A$26,4))),"")</f>
        <v/>
      </c>
      <c r="B25" s="3" t="str">
        <f>IF(A25="","",Timesheet!$B$3+2)</f>
        <v/>
      </c>
      <c r="C25" s="7" t="str">
        <f>IF(A25="","",INDEX(Timesheet!$C$7:$I$26,4,3))</f>
        <v/>
      </c>
      <c r="D25" t="str">
        <f>IF(A25="","",IF(INDEX(Timesheet!$K$7:$K$26,4)="","",INDEX(Timesheet!$K$7:$K$26,4)))</f>
        <v/>
      </c>
      <c r="E25" t="str">
        <f>IF(A25="","",IF(INDEX(Timesheet!$B$7:$B$26,4)="","",INDEX(Timesheet!$B$7:$B$26,4)))</f>
        <v/>
      </c>
    </row>
    <row r="26" spans="1:5" x14ac:dyDescent="0.25">
      <c r="A26" t="str">
        <f>IF(AND(ISNUMBER(INDEX(Timesheet!$C$7:$I$26,4,4)),N(INDEX(Timesheet!$C$7:$I$26,4,4))&gt;0,TRIM(INDEX(Timesheet!$A$7:$A$26,4))&lt;&gt;""),UPPER(TRIM(INDEX(Timesheet!$A$7:$A$26,4))),"")</f>
        <v/>
      </c>
      <c r="B26" s="3" t="str">
        <f>IF(A26="","",Timesheet!$B$3+3)</f>
        <v/>
      </c>
      <c r="C26" s="7" t="str">
        <f>IF(A26="","",INDEX(Timesheet!$C$7:$I$26,4,4))</f>
        <v/>
      </c>
      <c r="D26" t="str">
        <f>IF(A26="","",IF(INDEX(Timesheet!$K$7:$K$26,4)="","",INDEX(Timesheet!$K$7:$K$26,4)))</f>
        <v/>
      </c>
      <c r="E26" t="str">
        <f>IF(A26="","",IF(INDEX(Timesheet!$B$7:$B$26,4)="","",INDEX(Timesheet!$B$7:$B$26,4)))</f>
        <v/>
      </c>
    </row>
    <row r="27" spans="1:5" x14ac:dyDescent="0.25">
      <c r="A27" t="str">
        <f>IF(AND(ISNUMBER(INDEX(Timesheet!$C$7:$I$26,4,5)),N(INDEX(Timesheet!$C$7:$I$26,4,5))&gt;0,TRIM(INDEX(Timesheet!$A$7:$A$26,4))&lt;&gt;""),UPPER(TRIM(INDEX(Timesheet!$A$7:$A$26,4))),"")</f>
        <v/>
      </c>
      <c r="B27" s="3" t="str">
        <f>IF(A27="","",Timesheet!$B$3+4)</f>
        <v/>
      </c>
      <c r="C27" s="7" t="str">
        <f>IF(A27="","",INDEX(Timesheet!$C$7:$I$26,4,5))</f>
        <v/>
      </c>
      <c r="D27" t="str">
        <f>IF(A27="","",IF(INDEX(Timesheet!$K$7:$K$26,4)="","",INDEX(Timesheet!$K$7:$K$26,4)))</f>
        <v/>
      </c>
      <c r="E27" t="str">
        <f>IF(A27="","",IF(INDEX(Timesheet!$B$7:$B$26,4)="","",INDEX(Timesheet!$B$7:$B$26,4)))</f>
        <v/>
      </c>
    </row>
    <row r="28" spans="1:5" x14ac:dyDescent="0.25">
      <c r="A28" t="str">
        <f>IF(AND(ISNUMBER(INDEX(Timesheet!$C$7:$I$26,4,6)),N(INDEX(Timesheet!$C$7:$I$26,4,6))&gt;0,TRIM(INDEX(Timesheet!$A$7:$A$26,4))&lt;&gt;""),UPPER(TRIM(INDEX(Timesheet!$A$7:$A$26,4))),"")</f>
        <v/>
      </c>
      <c r="B28" s="3" t="str">
        <f>IF(A28="","",Timesheet!$B$3+5)</f>
        <v/>
      </c>
      <c r="C28" s="7" t="str">
        <f>IF(A28="","",INDEX(Timesheet!$C$7:$I$26,4,6))</f>
        <v/>
      </c>
      <c r="D28" t="str">
        <f>IF(A28="","",IF(INDEX(Timesheet!$K$7:$K$26,4)="","",INDEX(Timesheet!$K$7:$K$26,4)))</f>
        <v/>
      </c>
      <c r="E28" t="str">
        <f>IF(A28="","",IF(INDEX(Timesheet!$B$7:$B$26,4)="","",INDEX(Timesheet!$B$7:$B$26,4)))</f>
        <v/>
      </c>
    </row>
    <row r="29" spans="1:5" x14ac:dyDescent="0.25">
      <c r="A29" t="str">
        <f>IF(AND(ISNUMBER(INDEX(Timesheet!$C$7:$I$26,4,7)),N(INDEX(Timesheet!$C$7:$I$26,4,7))&gt;0,TRIM(INDEX(Timesheet!$A$7:$A$26,4))&lt;&gt;""),UPPER(TRIM(INDEX(Timesheet!$A$7:$A$26,4))),"")</f>
        <v/>
      </c>
      <c r="B29" s="3" t="str">
        <f>IF(A29="","",Timesheet!$B$3+6)</f>
        <v/>
      </c>
      <c r="C29" s="7" t="str">
        <f>IF(A29="","",INDEX(Timesheet!$C$7:$I$26,4,7))</f>
        <v/>
      </c>
      <c r="D29" t="str">
        <f>IF(A29="","",IF(INDEX(Timesheet!$K$7:$K$26,4)="","",INDEX(Timesheet!$K$7:$K$26,4)))</f>
        <v/>
      </c>
      <c r="E29" t="str">
        <f>IF(A29="","",IF(INDEX(Timesheet!$B$7:$B$26,4)="","",INDEX(Timesheet!$B$7:$B$26,4)))</f>
        <v/>
      </c>
    </row>
    <row r="30" spans="1:5" x14ac:dyDescent="0.25">
      <c r="A30" t="str">
        <f>IF(AND(ISNUMBER(INDEX(Timesheet!$C$7:$I$26,5,1)),N(INDEX(Timesheet!$C$7:$I$26,5,1))&gt;0,TRIM(INDEX(Timesheet!$A$7:$A$26,5))&lt;&gt;""),UPPER(TRIM(INDEX(Timesheet!$A$7:$A$26,5))),"")</f>
        <v/>
      </c>
      <c r="B30" s="3" t="str">
        <f>IF(A30="","",Timesheet!$B$3+0)</f>
        <v/>
      </c>
      <c r="C30" s="7" t="str">
        <f>IF(A30="","",INDEX(Timesheet!$C$7:$I$26,5,1))</f>
        <v/>
      </c>
      <c r="D30" t="str">
        <f>IF(A30="","",IF(INDEX(Timesheet!$K$7:$K$26,5)="","",INDEX(Timesheet!$K$7:$K$26,5)))</f>
        <v/>
      </c>
      <c r="E30" t="str">
        <f>IF(A30="","",IF(INDEX(Timesheet!$B$7:$B$26,5)="","",INDEX(Timesheet!$B$7:$B$26,5)))</f>
        <v/>
      </c>
    </row>
    <row r="31" spans="1:5" x14ac:dyDescent="0.25">
      <c r="A31" t="str">
        <f>IF(AND(ISNUMBER(INDEX(Timesheet!$C$7:$I$26,5,2)),N(INDEX(Timesheet!$C$7:$I$26,5,2))&gt;0,TRIM(INDEX(Timesheet!$A$7:$A$26,5))&lt;&gt;""),UPPER(TRIM(INDEX(Timesheet!$A$7:$A$26,5))),"")</f>
        <v/>
      </c>
      <c r="B31" s="3" t="str">
        <f>IF(A31="","",Timesheet!$B$3+1)</f>
        <v/>
      </c>
      <c r="C31" s="7" t="str">
        <f>IF(A31="","",INDEX(Timesheet!$C$7:$I$26,5,2))</f>
        <v/>
      </c>
      <c r="D31" t="str">
        <f>IF(A31="","",IF(INDEX(Timesheet!$K$7:$K$26,5)="","",INDEX(Timesheet!$K$7:$K$26,5)))</f>
        <v/>
      </c>
      <c r="E31" t="str">
        <f>IF(A31="","",IF(INDEX(Timesheet!$B$7:$B$26,5)="","",INDEX(Timesheet!$B$7:$B$26,5)))</f>
        <v/>
      </c>
    </row>
    <row r="32" spans="1:5" x14ac:dyDescent="0.25">
      <c r="A32" t="str">
        <f>IF(AND(ISNUMBER(INDEX(Timesheet!$C$7:$I$26,5,3)),N(INDEX(Timesheet!$C$7:$I$26,5,3))&gt;0,TRIM(INDEX(Timesheet!$A$7:$A$26,5))&lt;&gt;""),UPPER(TRIM(INDEX(Timesheet!$A$7:$A$26,5))),"")</f>
        <v/>
      </c>
      <c r="B32" s="3" t="str">
        <f>IF(A32="","",Timesheet!$B$3+2)</f>
        <v/>
      </c>
      <c r="C32" s="7" t="str">
        <f>IF(A32="","",INDEX(Timesheet!$C$7:$I$26,5,3))</f>
        <v/>
      </c>
      <c r="D32" t="str">
        <f>IF(A32="","",IF(INDEX(Timesheet!$K$7:$K$26,5)="","",INDEX(Timesheet!$K$7:$K$26,5)))</f>
        <v/>
      </c>
      <c r="E32" t="str">
        <f>IF(A32="","",IF(INDEX(Timesheet!$B$7:$B$26,5)="","",INDEX(Timesheet!$B$7:$B$26,5)))</f>
        <v/>
      </c>
    </row>
    <row r="33" spans="1:5" x14ac:dyDescent="0.25">
      <c r="A33" t="str">
        <f>IF(AND(ISNUMBER(INDEX(Timesheet!$C$7:$I$26,5,4)),N(INDEX(Timesheet!$C$7:$I$26,5,4))&gt;0,TRIM(INDEX(Timesheet!$A$7:$A$26,5))&lt;&gt;""),UPPER(TRIM(INDEX(Timesheet!$A$7:$A$26,5))),"")</f>
        <v/>
      </c>
      <c r="B33" s="3" t="str">
        <f>IF(A33="","",Timesheet!$B$3+3)</f>
        <v/>
      </c>
      <c r="C33" s="7" t="str">
        <f>IF(A33="","",INDEX(Timesheet!$C$7:$I$26,5,4))</f>
        <v/>
      </c>
      <c r="D33" t="str">
        <f>IF(A33="","",IF(INDEX(Timesheet!$K$7:$K$26,5)="","",INDEX(Timesheet!$K$7:$K$26,5)))</f>
        <v/>
      </c>
      <c r="E33" t="str">
        <f>IF(A33="","",IF(INDEX(Timesheet!$B$7:$B$26,5)="","",INDEX(Timesheet!$B$7:$B$26,5)))</f>
        <v/>
      </c>
    </row>
    <row r="34" spans="1:5" x14ac:dyDescent="0.25">
      <c r="A34" t="str">
        <f>IF(AND(ISNUMBER(INDEX(Timesheet!$C$7:$I$26,5,5)),N(INDEX(Timesheet!$C$7:$I$26,5,5))&gt;0,TRIM(INDEX(Timesheet!$A$7:$A$26,5))&lt;&gt;""),UPPER(TRIM(INDEX(Timesheet!$A$7:$A$26,5))),"")</f>
        <v/>
      </c>
      <c r="B34" s="3" t="str">
        <f>IF(A34="","",Timesheet!$B$3+4)</f>
        <v/>
      </c>
      <c r="C34" s="7" t="str">
        <f>IF(A34="","",INDEX(Timesheet!$C$7:$I$26,5,5))</f>
        <v/>
      </c>
      <c r="D34" t="str">
        <f>IF(A34="","",IF(INDEX(Timesheet!$K$7:$K$26,5)="","",INDEX(Timesheet!$K$7:$K$26,5)))</f>
        <v/>
      </c>
      <c r="E34" t="str">
        <f>IF(A34="","",IF(INDEX(Timesheet!$B$7:$B$26,5)="","",INDEX(Timesheet!$B$7:$B$26,5)))</f>
        <v/>
      </c>
    </row>
    <row r="35" spans="1:5" x14ac:dyDescent="0.25">
      <c r="A35" t="str">
        <f>IF(AND(ISNUMBER(INDEX(Timesheet!$C$7:$I$26,5,6)),N(INDEX(Timesheet!$C$7:$I$26,5,6))&gt;0,TRIM(INDEX(Timesheet!$A$7:$A$26,5))&lt;&gt;""),UPPER(TRIM(INDEX(Timesheet!$A$7:$A$26,5))),"")</f>
        <v/>
      </c>
      <c r="B35" s="3" t="str">
        <f>IF(A35="","",Timesheet!$B$3+5)</f>
        <v/>
      </c>
      <c r="C35" s="7" t="str">
        <f>IF(A35="","",INDEX(Timesheet!$C$7:$I$26,5,6))</f>
        <v/>
      </c>
      <c r="D35" t="str">
        <f>IF(A35="","",IF(INDEX(Timesheet!$K$7:$K$26,5)="","",INDEX(Timesheet!$K$7:$K$26,5)))</f>
        <v/>
      </c>
      <c r="E35" t="str">
        <f>IF(A35="","",IF(INDEX(Timesheet!$B$7:$B$26,5)="","",INDEX(Timesheet!$B$7:$B$26,5)))</f>
        <v/>
      </c>
    </row>
    <row r="36" spans="1:5" x14ac:dyDescent="0.25">
      <c r="A36" t="str">
        <f>IF(AND(ISNUMBER(INDEX(Timesheet!$C$7:$I$26,5,7)),N(INDEX(Timesheet!$C$7:$I$26,5,7))&gt;0,TRIM(INDEX(Timesheet!$A$7:$A$26,5))&lt;&gt;""),UPPER(TRIM(INDEX(Timesheet!$A$7:$A$26,5))),"")</f>
        <v/>
      </c>
      <c r="B36" s="3" t="str">
        <f>IF(A36="","",Timesheet!$B$3+6)</f>
        <v/>
      </c>
      <c r="C36" s="7" t="str">
        <f>IF(A36="","",INDEX(Timesheet!$C$7:$I$26,5,7))</f>
        <v/>
      </c>
      <c r="D36" t="str">
        <f>IF(A36="","",IF(INDEX(Timesheet!$K$7:$K$26,5)="","",INDEX(Timesheet!$K$7:$K$26,5)))</f>
        <v/>
      </c>
      <c r="E36" t="str">
        <f>IF(A36="","",IF(INDEX(Timesheet!$B$7:$B$26,5)="","",INDEX(Timesheet!$B$7:$B$26,5)))</f>
        <v/>
      </c>
    </row>
    <row r="37" spans="1:5" x14ac:dyDescent="0.25">
      <c r="A37" t="str">
        <f>IF(AND(ISNUMBER(INDEX(Timesheet!$C$7:$I$26,6,1)),N(INDEX(Timesheet!$C$7:$I$26,6,1))&gt;0,TRIM(INDEX(Timesheet!$A$7:$A$26,6))&lt;&gt;""),UPPER(TRIM(INDEX(Timesheet!$A$7:$A$26,6))),"")</f>
        <v/>
      </c>
      <c r="B37" s="3" t="str">
        <f>IF(A37="","",Timesheet!$B$3+0)</f>
        <v/>
      </c>
      <c r="C37" s="7" t="str">
        <f>IF(A37="","",INDEX(Timesheet!$C$7:$I$26,6,1))</f>
        <v/>
      </c>
      <c r="D37" t="str">
        <f>IF(A37="","",IF(INDEX(Timesheet!$K$7:$K$26,6)="","",INDEX(Timesheet!$K$7:$K$26,6)))</f>
        <v/>
      </c>
      <c r="E37" t="str">
        <f>IF(A37="","",IF(INDEX(Timesheet!$B$7:$B$26,6)="","",INDEX(Timesheet!$B$7:$B$26,6)))</f>
        <v/>
      </c>
    </row>
    <row r="38" spans="1:5" x14ac:dyDescent="0.25">
      <c r="A38" t="str">
        <f>IF(AND(ISNUMBER(INDEX(Timesheet!$C$7:$I$26,6,2)),N(INDEX(Timesheet!$C$7:$I$26,6,2))&gt;0,TRIM(INDEX(Timesheet!$A$7:$A$26,6))&lt;&gt;""),UPPER(TRIM(INDEX(Timesheet!$A$7:$A$26,6))),"")</f>
        <v/>
      </c>
      <c r="B38" s="3" t="str">
        <f>IF(A38="","",Timesheet!$B$3+1)</f>
        <v/>
      </c>
      <c r="C38" s="7" t="str">
        <f>IF(A38="","",INDEX(Timesheet!$C$7:$I$26,6,2))</f>
        <v/>
      </c>
      <c r="D38" t="str">
        <f>IF(A38="","",IF(INDEX(Timesheet!$K$7:$K$26,6)="","",INDEX(Timesheet!$K$7:$K$26,6)))</f>
        <v/>
      </c>
      <c r="E38" t="str">
        <f>IF(A38="","",IF(INDEX(Timesheet!$B$7:$B$26,6)="","",INDEX(Timesheet!$B$7:$B$26,6)))</f>
        <v/>
      </c>
    </row>
    <row r="39" spans="1:5" x14ac:dyDescent="0.25">
      <c r="A39" t="str">
        <f>IF(AND(ISNUMBER(INDEX(Timesheet!$C$7:$I$26,6,3)),N(INDEX(Timesheet!$C$7:$I$26,6,3))&gt;0,TRIM(INDEX(Timesheet!$A$7:$A$26,6))&lt;&gt;""),UPPER(TRIM(INDEX(Timesheet!$A$7:$A$26,6))),"")</f>
        <v/>
      </c>
      <c r="B39" s="3" t="str">
        <f>IF(A39="","",Timesheet!$B$3+2)</f>
        <v/>
      </c>
      <c r="C39" s="7" t="str">
        <f>IF(A39="","",INDEX(Timesheet!$C$7:$I$26,6,3))</f>
        <v/>
      </c>
      <c r="D39" t="str">
        <f>IF(A39="","",IF(INDEX(Timesheet!$K$7:$K$26,6)="","",INDEX(Timesheet!$K$7:$K$26,6)))</f>
        <v/>
      </c>
      <c r="E39" t="str">
        <f>IF(A39="","",IF(INDEX(Timesheet!$B$7:$B$26,6)="","",INDEX(Timesheet!$B$7:$B$26,6)))</f>
        <v/>
      </c>
    </row>
    <row r="40" spans="1:5" x14ac:dyDescent="0.25">
      <c r="A40" t="str">
        <f>IF(AND(ISNUMBER(INDEX(Timesheet!$C$7:$I$26,6,4)),N(INDEX(Timesheet!$C$7:$I$26,6,4))&gt;0,TRIM(INDEX(Timesheet!$A$7:$A$26,6))&lt;&gt;""),UPPER(TRIM(INDEX(Timesheet!$A$7:$A$26,6))),"")</f>
        <v/>
      </c>
      <c r="B40" s="3" t="str">
        <f>IF(A40="","",Timesheet!$B$3+3)</f>
        <v/>
      </c>
      <c r="C40" s="7" t="str">
        <f>IF(A40="","",INDEX(Timesheet!$C$7:$I$26,6,4))</f>
        <v/>
      </c>
      <c r="D40" t="str">
        <f>IF(A40="","",IF(INDEX(Timesheet!$K$7:$K$26,6)="","",INDEX(Timesheet!$K$7:$K$26,6)))</f>
        <v/>
      </c>
      <c r="E40" t="str">
        <f>IF(A40="","",IF(INDEX(Timesheet!$B$7:$B$26,6)="","",INDEX(Timesheet!$B$7:$B$26,6)))</f>
        <v/>
      </c>
    </row>
    <row r="41" spans="1:5" x14ac:dyDescent="0.25">
      <c r="A41" t="str">
        <f>IF(AND(ISNUMBER(INDEX(Timesheet!$C$7:$I$26,6,5)),N(INDEX(Timesheet!$C$7:$I$26,6,5))&gt;0,TRIM(INDEX(Timesheet!$A$7:$A$26,6))&lt;&gt;""),UPPER(TRIM(INDEX(Timesheet!$A$7:$A$26,6))),"")</f>
        <v/>
      </c>
      <c r="B41" s="3" t="str">
        <f>IF(A41="","",Timesheet!$B$3+4)</f>
        <v/>
      </c>
      <c r="C41" s="7" t="str">
        <f>IF(A41="","",INDEX(Timesheet!$C$7:$I$26,6,5))</f>
        <v/>
      </c>
      <c r="D41" t="str">
        <f>IF(A41="","",IF(INDEX(Timesheet!$K$7:$K$26,6)="","",INDEX(Timesheet!$K$7:$K$26,6)))</f>
        <v/>
      </c>
      <c r="E41" t="str">
        <f>IF(A41="","",IF(INDEX(Timesheet!$B$7:$B$26,6)="","",INDEX(Timesheet!$B$7:$B$26,6)))</f>
        <v/>
      </c>
    </row>
    <row r="42" spans="1:5" x14ac:dyDescent="0.25">
      <c r="A42" t="str">
        <f>IF(AND(ISNUMBER(INDEX(Timesheet!$C$7:$I$26,6,6)),N(INDEX(Timesheet!$C$7:$I$26,6,6))&gt;0,TRIM(INDEX(Timesheet!$A$7:$A$26,6))&lt;&gt;""),UPPER(TRIM(INDEX(Timesheet!$A$7:$A$26,6))),"")</f>
        <v/>
      </c>
      <c r="B42" s="3" t="str">
        <f>IF(A42="","",Timesheet!$B$3+5)</f>
        <v/>
      </c>
      <c r="C42" s="7" t="str">
        <f>IF(A42="","",INDEX(Timesheet!$C$7:$I$26,6,6))</f>
        <v/>
      </c>
      <c r="D42" t="str">
        <f>IF(A42="","",IF(INDEX(Timesheet!$K$7:$K$26,6)="","",INDEX(Timesheet!$K$7:$K$26,6)))</f>
        <v/>
      </c>
      <c r="E42" t="str">
        <f>IF(A42="","",IF(INDEX(Timesheet!$B$7:$B$26,6)="","",INDEX(Timesheet!$B$7:$B$26,6)))</f>
        <v/>
      </c>
    </row>
    <row r="43" spans="1:5" x14ac:dyDescent="0.25">
      <c r="A43" t="str">
        <f>IF(AND(ISNUMBER(INDEX(Timesheet!$C$7:$I$26,6,7)),N(INDEX(Timesheet!$C$7:$I$26,6,7))&gt;0,TRIM(INDEX(Timesheet!$A$7:$A$26,6))&lt;&gt;""),UPPER(TRIM(INDEX(Timesheet!$A$7:$A$26,6))),"")</f>
        <v/>
      </c>
      <c r="B43" s="3" t="str">
        <f>IF(A43="","",Timesheet!$B$3+6)</f>
        <v/>
      </c>
      <c r="C43" s="7" t="str">
        <f>IF(A43="","",INDEX(Timesheet!$C$7:$I$26,6,7))</f>
        <v/>
      </c>
      <c r="D43" t="str">
        <f>IF(A43="","",IF(INDEX(Timesheet!$K$7:$K$26,6)="","",INDEX(Timesheet!$K$7:$K$26,6)))</f>
        <v/>
      </c>
      <c r="E43" t="str">
        <f>IF(A43="","",IF(INDEX(Timesheet!$B$7:$B$26,6)="","",INDEX(Timesheet!$B$7:$B$26,6)))</f>
        <v/>
      </c>
    </row>
    <row r="44" spans="1:5" x14ac:dyDescent="0.25">
      <c r="A44" t="str">
        <f>IF(AND(ISNUMBER(INDEX(Timesheet!$C$7:$I$26,7,1)),N(INDEX(Timesheet!$C$7:$I$26,7,1))&gt;0,TRIM(INDEX(Timesheet!$A$7:$A$26,7))&lt;&gt;""),UPPER(TRIM(INDEX(Timesheet!$A$7:$A$26,7))),"")</f>
        <v/>
      </c>
      <c r="B44" s="3" t="str">
        <f>IF(A44="","",Timesheet!$B$3+0)</f>
        <v/>
      </c>
      <c r="C44" s="7" t="str">
        <f>IF(A44="","",INDEX(Timesheet!$C$7:$I$26,7,1))</f>
        <v/>
      </c>
      <c r="D44" t="str">
        <f>IF(A44="","",IF(INDEX(Timesheet!$K$7:$K$26,7)="","",INDEX(Timesheet!$K$7:$K$26,7)))</f>
        <v/>
      </c>
      <c r="E44" t="str">
        <f>IF(A44="","",IF(INDEX(Timesheet!$B$7:$B$26,7)="","",INDEX(Timesheet!$B$7:$B$26,7)))</f>
        <v/>
      </c>
    </row>
    <row r="45" spans="1:5" x14ac:dyDescent="0.25">
      <c r="A45" t="str">
        <f>IF(AND(ISNUMBER(INDEX(Timesheet!$C$7:$I$26,7,2)),N(INDEX(Timesheet!$C$7:$I$26,7,2))&gt;0,TRIM(INDEX(Timesheet!$A$7:$A$26,7))&lt;&gt;""),UPPER(TRIM(INDEX(Timesheet!$A$7:$A$26,7))),"")</f>
        <v/>
      </c>
      <c r="B45" s="3" t="str">
        <f>IF(A45="","",Timesheet!$B$3+1)</f>
        <v/>
      </c>
      <c r="C45" s="7" t="str">
        <f>IF(A45="","",INDEX(Timesheet!$C$7:$I$26,7,2))</f>
        <v/>
      </c>
      <c r="D45" t="str">
        <f>IF(A45="","",IF(INDEX(Timesheet!$K$7:$K$26,7)="","",INDEX(Timesheet!$K$7:$K$26,7)))</f>
        <v/>
      </c>
      <c r="E45" t="str">
        <f>IF(A45="","",IF(INDEX(Timesheet!$B$7:$B$26,7)="","",INDEX(Timesheet!$B$7:$B$26,7)))</f>
        <v/>
      </c>
    </row>
    <row r="46" spans="1:5" x14ac:dyDescent="0.25">
      <c r="A46" t="str">
        <f>IF(AND(ISNUMBER(INDEX(Timesheet!$C$7:$I$26,7,3)),N(INDEX(Timesheet!$C$7:$I$26,7,3))&gt;0,TRIM(INDEX(Timesheet!$A$7:$A$26,7))&lt;&gt;""),UPPER(TRIM(INDEX(Timesheet!$A$7:$A$26,7))),"")</f>
        <v/>
      </c>
      <c r="B46" s="3" t="str">
        <f>IF(A46="","",Timesheet!$B$3+2)</f>
        <v/>
      </c>
      <c r="C46" s="7" t="str">
        <f>IF(A46="","",INDEX(Timesheet!$C$7:$I$26,7,3))</f>
        <v/>
      </c>
      <c r="D46" t="str">
        <f>IF(A46="","",IF(INDEX(Timesheet!$K$7:$K$26,7)="","",INDEX(Timesheet!$K$7:$K$26,7)))</f>
        <v/>
      </c>
      <c r="E46" t="str">
        <f>IF(A46="","",IF(INDEX(Timesheet!$B$7:$B$26,7)="","",INDEX(Timesheet!$B$7:$B$26,7)))</f>
        <v/>
      </c>
    </row>
    <row r="47" spans="1:5" x14ac:dyDescent="0.25">
      <c r="A47" t="str">
        <f>IF(AND(ISNUMBER(INDEX(Timesheet!$C$7:$I$26,7,4)),N(INDEX(Timesheet!$C$7:$I$26,7,4))&gt;0,TRIM(INDEX(Timesheet!$A$7:$A$26,7))&lt;&gt;""),UPPER(TRIM(INDEX(Timesheet!$A$7:$A$26,7))),"")</f>
        <v/>
      </c>
      <c r="B47" s="3" t="str">
        <f>IF(A47="","",Timesheet!$B$3+3)</f>
        <v/>
      </c>
      <c r="C47" s="7" t="str">
        <f>IF(A47="","",INDEX(Timesheet!$C$7:$I$26,7,4))</f>
        <v/>
      </c>
      <c r="D47" t="str">
        <f>IF(A47="","",IF(INDEX(Timesheet!$K$7:$K$26,7)="","",INDEX(Timesheet!$K$7:$K$26,7)))</f>
        <v/>
      </c>
      <c r="E47" t="str">
        <f>IF(A47="","",IF(INDEX(Timesheet!$B$7:$B$26,7)="","",INDEX(Timesheet!$B$7:$B$26,7)))</f>
        <v/>
      </c>
    </row>
    <row r="48" spans="1:5" x14ac:dyDescent="0.25">
      <c r="A48" t="str">
        <f>IF(AND(ISNUMBER(INDEX(Timesheet!$C$7:$I$26,7,5)),N(INDEX(Timesheet!$C$7:$I$26,7,5))&gt;0,TRIM(INDEX(Timesheet!$A$7:$A$26,7))&lt;&gt;""),UPPER(TRIM(INDEX(Timesheet!$A$7:$A$26,7))),"")</f>
        <v/>
      </c>
      <c r="B48" s="3" t="str">
        <f>IF(A48="","",Timesheet!$B$3+4)</f>
        <v/>
      </c>
      <c r="C48" s="7" t="str">
        <f>IF(A48="","",INDEX(Timesheet!$C$7:$I$26,7,5))</f>
        <v/>
      </c>
      <c r="D48" t="str">
        <f>IF(A48="","",IF(INDEX(Timesheet!$K$7:$K$26,7)="","",INDEX(Timesheet!$K$7:$K$26,7)))</f>
        <v/>
      </c>
      <c r="E48" t="str">
        <f>IF(A48="","",IF(INDEX(Timesheet!$B$7:$B$26,7)="","",INDEX(Timesheet!$B$7:$B$26,7)))</f>
        <v/>
      </c>
    </row>
    <row r="49" spans="1:5" x14ac:dyDescent="0.25">
      <c r="A49" t="str">
        <f>IF(AND(ISNUMBER(INDEX(Timesheet!$C$7:$I$26,7,6)),N(INDEX(Timesheet!$C$7:$I$26,7,6))&gt;0,TRIM(INDEX(Timesheet!$A$7:$A$26,7))&lt;&gt;""),UPPER(TRIM(INDEX(Timesheet!$A$7:$A$26,7))),"")</f>
        <v/>
      </c>
      <c r="B49" s="3" t="str">
        <f>IF(A49="","",Timesheet!$B$3+5)</f>
        <v/>
      </c>
      <c r="C49" s="7" t="str">
        <f>IF(A49="","",INDEX(Timesheet!$C$7:$I$26,7,6))</f>
        <v/>
      </c>
      <c r="D49" t="str">
        <f>IF(A49="","",IF(INDEX(Timesheet!$K$7:$K$26,7)="","",INDEX(Timesheet!$K$7:$K$26,7)))</f>
        <v/>
      </c>
      <c r="E49" t="str">
        <f>IF(A49="","",IF(INDEX(Timesheet!$B$7:$B$26,7)="","",INDEX(Timesheet!$B$7:$B$26,7)))</f>
        <v/>
      </c>
    </row>
    <row r="50" spans="1:5" x14ac:dyDescent="0.25">
      <c r="A50" t="str">
        <f>IF(AND(ISNUMBER(INDEX(Timesheet!$C$7:$I$26,7,7)),N(INDEX(Timesheet!$C$7:$I$26,7,7))&gt;0,TRIM(INDEX(Timesheet!$A$7:$A$26,7))&lt;&gt;""),UPPER(TRIM(INDEX(Timesheet!$A$7:$A$26,7))),"")</f>
        <v/>
      </c>
      <c r="B50" s="3" t="str">
        <f>IF(A50="","",Timesheet!$B$3+6)</f>
        <v/>
      </c>
      <c r="C50" s="7" t="str">
        <f>IF(A50="","",INDEX(Timesheet!$C$7:$I$26,7,7))</f>
        <v/>
      </c>
      <c r="D50" t="str">
        <f>IF(A50="","",IF(INDEX(Timesheet!$K$7:$K$26,7)="","",INDEX(Timesheet!$K$7:$K$26,7)))</f>
        <v/>
      </c>
      <c r="E50" t="str">
        <f>IF(A50="","",IF(INDEX(Timesheet!$B$7:$B$26,7)="","",INDEX(Timesheet!$B$7:$B$26,7)))</f>
        <v/>
      </c>
    </row>
    <row r="51" spans="1:5" x14ac:dyDescent="0.25">
      <c r="A51" t="str">
        <f>IF(AND(ISNUMBER(INDEX(Timesheet!$C$7:$I$26,8,1)),N(INDEX(Timesheet!$C$7:$I$26,8,1))&gt;0,TRIM(INDEX(Timesheet!$A$7:$A$26,8))&lt;&gt;""),UPPER(TRIM(INDEX(Timesheet!$A$7:$A$26,8))),"")</f>
        <v/>
      </c>
      <c r="B51" s="3" t="str">
        <f>IF(A51="","",Timesheet!$B$3+0)</f>
        <v/>
      </c>
      <c r="C51" s="7" t="str">
        <f>IF(A51="","",INDEX(Timesheet!$C$7:$I$26,8,1))</f>
        <v/>
      </c>
      <c r="D51" t="str">
        <f>IF(A51="","",IF(INDEX(Timesheet!$K$7:$K$26,8)="","",INDEX(Timesheet!$K$7:$K$26,8)))</f>
        <v/>
      </c>
      <c r="E51" t="str">
        <f>IF(A51="","",IF(INDEX(Timesheet!$B$7:$B$26,8)="","",INDEX(Timesheet!$B$7:$B$26,8)))</f>
        <v/>
      </c>
    </row>
    <row r="52" spans="1:5" x14ac:dyDescent="0.25">
      <c r="A52" t="str">
        <f>IF(AND(ISNUMBER(INDEX(Timesheet!$C$7:$I$26,8,2)),N(INDEX(Timesheet!$C$7:$I$26,8,2))&gt;0,TRIM(INDEX(Timesheet!$A$7:$A$26,8))&lt;&gt;""),UPPER(TRIM(INDEX(Timesheet!$A$7:$A$26,8))),"")</f>
        <v/>
      </c>
      <c r="B52" s="3" t="str">
        <f>IF(A52="","",Timesheet!$B$3+1)</f>
        <v/>
      </c>
      <c r="C52" s="7" t="str">
        <f>IF(A52="","",INDEX(Timesheet!$C$7:$I$26,8,2))</f>
        <v/>
      </c>
      <c r="D52" t="str">
        <f>IF(A52="","",IF(INDEX(Timesheet!$K$7:$K$26,8)="","",INDEX(Timesheet!$K$7:$K$26,8)))</f>
        <v/>
      </c>
      <c r="E52" t="str">
        <f>IF(A52="","",IF(INDEX(Timesheet!$B$7:$B$26,8)="","",INDEX(Timesheet!$B$7:$B$26,8)))</f>
        <v/>
      </c>
    </row>
    <row r="53" spans="1:5" x14ac:dyDescent="0.25">
      <c r="A53" t="str">
        <f>IF(AND(ISNUMBER(INDEX(Timesheet!$C$7:$I$26,8,3)),N(INDEX(Timesheet!$C$7:$I$26,8,3))&gt;0,TRIM(INDEX(Timesheet!$A$7:$A$26,8))&lt;&gt;""),UPPER(TRIM(INDEX(Timesheet!$A$7:$A$26,8))),"")</f>
        <v/>
      </c>
      <c r="B53" s="3" t="str">
        <f>IF(A53="","",Timesheet!$B$3+2)</f>
        <v/>
      </c>
      <c r="C53" s="7" t="str">
        <f>IF(A53="","",INDEX(Timesheet!$C$7:$I$26,8,3))</f>
        <v/>
      </c>
      <c r="D53" t="str">
        <f>IF(A53="","",IF(INDEX(Timesheet!$K$7:$K$26,8)="","",INDEX(Timesheet!$K$7:$K$26,8)))</f>
        <v/>
      </c>
      <c r="E53" t="str">
        <f>IF(A53="","",IF(INDEX(Timesheet!$B$7:$B$26,8)="","",INDEX(Timesheet!$B$7:$B$26,8)))</f>
        <v/>
      </c>
    </row>
    <row r="54" spans="1:5" x14ac:dyDescent="0.25">
      <c r="A54" t="str">
        <f>IF(AND(ISNUMBER(INDEX(Timesheet!$C$7:$I$26,8,4)),N(INDEX(Timesheet!$C$7:$I$26,8,4))&gt;0,TRIM(INDEX(Timesheet!$A$7:$A$26,8))&lt;&gt;""),UPPER(TRIM(INDEX(Timesheet!$A$7:$A$26,8))),"")</f>
        <v/>
      </c>
      <c r="B54" s="3" t="str">
        <f>IF(A54="","",Timesheet!$B$3+3)</f>
        <v/>
      </c>
      <c r="C54" s="7" t="str">
        <f>IF(A54="","",INDEX(Timesheet!$C$7:$I$26,8,4))</f>
        <v/>
      </c>
      <c r="D54" t="str">
        <f>IF(A54="","",IF(INDEX(Timesheet!$K$7:$K$26,8)="","",INDEX(Timesheet!$K$7:$K$26,8)))</f>
        <v/>
      </c>
      <c r="E54" t="str">
        <f>IF(A54="","",IF(INDEX(Timesheet!$B$7:$B$26,8)="","",INDEX(Timesheet!$B$7:$B$26,8)))</f>
        <v/>
      </c>
    </row>
    <row r="55" spans="1:5" x14ac:dyDescent="0.25">
      <c r="A55" t="str">
        <f>IF(AND(ISNUMBER(INDEX(Timesheet!$C$7:$I$26,8,5)),N(INDEX(Timesheet!$C$7:$I$26,8,5))&gt;0,TRIM(INDEX(Timesheet!$A$7:$A$26,8))&lt;&gt;""),UPPER(TRIM(INDEX(Timesheet!$A$7:$A$26,8))),"")</f>
        <v/>
      </c>
      <c r="B55" s="3" t="str">
        <f>IF(A55="","",Timesheet!$B$3+4)</f>
        <v/>
      </c>
      <c r="C55" s="7" t="str">
        <f>IF(A55="","",INDEX(Timesheet!$C$7:$I$26,8,5))</f>
        <v/>
      </c>
      <c r="D55" t="str">
        <f>IF(A55="","",IF(INDEX(Timesheet!$K$7:$K$26,8)="","",INDEX(Timesheet!$K$7:$K$26,8)))</f>
        <v/>
      </c>
      <c r="E55" t="str">
        <f>IF(A55="","",IF(INDEX(Timesheet!$B$7:$B$26,8)="","",INDEX(Timesheet!$B$7:$B$26,8)))</f>
        <v/>
      </c>
    </row>
    <row r="56" spans="1:5" x14ac:dyDescent="0.25">
      <c r="A56" t="str">
        <f>IF(AND(ISNUMBER(INDEX(Timesheet!$C$7:$I$26,8,6)),N(INDEX(Timesheet!$C$7:$I$26,8,6))&gt;0,TRIM(INDEX(Timesheet!$A$7:$A$26,8))&lt;&gt;""),UPPER(TRIM(INDEX(Timesheet!$A$7:$A$26,8))),"")</f>
        <v/>
      </c>
      <c r="B56" s="3" t="str">
        <f>IF(A56="","",Timesheet!$B$3+5)</f>
        <v/>
      </c>
      <c r="C56" s="7" t="str">
        <f>IF(A56="","",INDEX(Timesheet!$C$7:$I$26,8,6))</f>
        <v/>
      </c>
      <c r="D56" t="str">
        <f>IF(A56="","",IF(INDEX(Timesheet!$K$7:$K$26,8)="","",INDEX(Timesheet!$K$7:$K$26,8)))</f>
        <v/>
      </c>
      <c r="E56" t="str">
        <f>IF(A56="","",IF(INDEX(Timesheet!$B$7:$B$26,8)="","",INDEX(Timesheet!$B$7:$B$26,8)))</f>
        <v/>
      </c>
    </row>
    <row r="57" spans="1:5" x14ac:dyDescent="0.25">
      <c r="A57" t="str">
        <f>IF(AND(ISNUMBER(INDEX(Timesheet!$C$7:$I$26,8,7)),N(INDEX(Timesheet!$C$7:$I$26,8,7))&gt;0,TRIM(INDEX(Timesheet!$A$7:$A$26,8))&lt;&gt;""),UPPER(TRIM(INDEX(Timesheet!$A$7:$A$26,8))),"")</f>
        <v/>
      </c>
      <c r="B57" s="3" t="str">
        <f>IF(A57="","",Timesheet!$B$3+6)</f>
        <v/>
      </c>
      <c r="C57" s="7" t="str">
        <f>IF(A57="","",INDEX(Timesheet!$C$7:$I$26,8,7))</f>
        <v/>
      </c>
      <c r="D57" t="str">
        <f>IF(A57="","",IF(INDEX(Timesheet!$K$7:$K$26,8)="","",INDEX(Timesheet!$K$7:$K$26,8)))</f>
        <v/>
      </c>
      <c r="E57" t="str">
        <f>IF(A57="","",IF(INDEX(Timesheet!$B$7:$B$26,8)="","",INDEX(Timesheet!$B$7:$B$26,8)))</f>
        <v/>
      </c>
    </row>
    <row r="58" spans="1:5" x14ac:dyDescent="0.25">
      <c r="A58" t="str">
        <f>IF(AND(ISNUMBER(INDEX(Timesheet!$C$7:$I$26,9,1)),N(INDEX(Timesheet!$C$7:$I$26,9,1))&gt;0,TRIM(INDEX(Timesheet!$A$7:$A$26,9))&lt;&gt;""),UPPER(TRIM(INDEX(Timesheet!$A$7:$A$26,9))),"")</f>
        <v/>
      </c>
      <c r="B58" s="3" t="str">
        <f>IF(A58="","",Timesheet!$B$3+0)</f>
        <v/>
      </c>
      <c r="C58" s="7" t="str">
        <f>IF(A58="","",INDEX(Timesheet!$C$7:$I$26,9,1))</f>
        <v/>
      </c>
      <c r="D58" t="str">
        <f>IF(A58="","",IF(INDEX(Timesheet!$K$7:$K$26,9)="","",INDEX(Timesheet!$K$7:$K$26,9)))</f>
        <v/>
      </c>
      <c r="E58" t="str">
        <f>IF(A58="","",IF(INDEX(Timesheet!$B$7:$B$26,9)="","",INDEX(Timesheet!$B$7:$B$26,9)))</f>
        <v/>
      </c>
    </row>
    <row r="59" spans="1:5" x14ac:dyDescent="0.25">
      <c r="A59" t="str">
        <f>IF(AND(ISNUMBER(INDEX(Timesheet!$C$7:$I$26,9,2)),N(INDEX(Timesheet!$C$7:$I$26,9,2))&gt;0,TRIM(INDEX(Timesheet!$A$7:$A$26,9))&lt;&gt;""),UPPER(TRIM(INDEX(Timesheet!$A$7:$A$26,9))),"")</f>
        <v/>
      </c>
      <c r="B59" s="3" t="str">
        <f>IF(A59="","",Timesheet!$B$3+1)</f>
        <v/>
      </c>
      <c r="C59" s="7" t="str">
        <f>IF(A59="","",INDEX(Timesheet!$C$7:$I$26,9,2))</f>
        <v/>
      </c>
      <c r="D59" t="str">
        <f>IF(A59="","",IF(INDEX(Timesheet!$K$7:$K$26,9)="","",INDEX(Timesheet!$K$7:$K$26,9)))</f>
        <v/>
      </c>
      <c r="E59" t="str">
        <f>IF(A59="","",IF(INDEX(Timesheet!$B$7:$B$26,9)="","",INDEX(Timesheet!$B$7:$B$26,9)))</f>
        <v/>
      </c>
    </row>
    <row r="60" spans="1:5" x14ac:dyDescent="0.25">
      <c r="A60" t="str">
        <f>IF(AND(ISNUMBER(INDEX(Timesheet!$C$7:$I$26,9,3)),N(INDEX(Timesheet!$C$7:$I$26,9,3))&gt;0,TRIM(INDEX(Timesheet!$A$7:$A$26,9))&lt;&gt;""),UPPER(TRIM(INDEX(Timesheet!$A$7:$A$26,9))),"")</f>
        <v/>
      </c>
      <c r="B60" s="3" t="str">
        <f>IF(A60="","",Timesheet!$B$3+2)</f>
        <v/>
      </c>
      <c r="C60" s="7" t="str">
        <f>IF(A60="","",INDEX(Timesheet!$C$7:$I$26,9,3))</f>
        <v/>
      </c>
      <c r="D60" t="str">
        <f>IF(A60="","",IF(INDEX(Timesheet!$K$7:$K$26,9)="","",INDEX(Timesheet!$K$7:$K$26,9)))</f>
        <v/>
      </c>
      <c r="E60" t="str">
        <f>IF(A60="","",IF(INDEX(Timesheet!$B$7:$B$26,9)="","",INDEX(Timesheet!$B$7:$B$26,9)))</f>
        <v/>
      </c>
    </row>
    <row r="61" spans="1:5" x14ac:dyDescent="0.25">
      <c r="A61" t="str">
        <f>IF(AND(ISNUMBER(INDEX(Timesheet!$C$7:$I$26,9,4)),N(INDEX(Timesheet!$C$7:$I$26,9,4))&gt;0,TRIM(INDEX(Timesheet!$A$7:$A$26,9))&lt;&gt;""),UPPER(TRIM(INDEX(Timesheet!$A$7:$A$26,9))),"")</f>
        <v/>
      </c>
      <c r="B61" s="3" t="str">
        <f>IF(A61="","",Timesheet!$B$3+3)</f>
        <v/>
      </c>
      <c r="C61" s="7" t="str">
        <f>IF(A61="","",INDEX(Timesheet!$C$7:$I$26,9,4))</f>
        <v/>
      </c>
      <c r="D61" t="str">
        <f>IF(A61="","",IF(INDEX(Timesheet!$K$7:$K$26,9)="","",INDEX(Timesheet!$K$7:$K$26,9)))</f>
        <v/>
      </c>
      <c r="E61" t="str">
        <f>IF(A61="","",IF(INDEX(Timesheet!$B$7:$B$26,9)="","",INDEX(Timesheet!$B$7:$B$26,9)))</f>
        <v/>
      </c>
    </row>
    <row r="62" spans="1:5" x14ac:dyDescent="0.25">
      <c r="A62" t="str">
        <f>IF(AND(ISNUMBER(INDEX(Timesheet!$C$7:$I$26,9,5)),N(INDEX(Timesheet!$C$7:$I$26,9,5))&gt;0,TRIM(INDEX(Timesheet!$A$7:$A$26,9))&lt;&gt;""),UPPER(TRIM(INDEX(Timesheet!$A$7:$A$26,9))),"")</f>
        <v/>
      </c>
      <c r="B62" s="3" t="str">
        <f>IF(A62="","",Timesheet!$B$3+4)</f>
        <v/>
      </c>
      <c r="C62" s="7" t="str">
        <f>IF(A62="","",INDEX(Timesheet!$C$7:$I$26,9,5))</f>
        <v/>
      </c>
      <c r="D62" t="str">
        <f>IF(A62="","",IF(INDEX(Timesheet!$K$7:$K$26,9)="","",INDEX(Timesheet!$K$7:$K$26,9)))</f>
        <v/>
      </c>
      <c r="E62" t="str">
        <f>IF(A62="","",IF(INDEX(Timesheet!$B$7:$B$26,9)="","",INDEX(Timesheet!$B$7:$B$26,9)))</f>
        <v/>
      </c>
    </row>
    <row r="63" spans="1:5" x14ac:dyDescent="0.25">
      <c r="A63" t="str">
        <f>IF(AND(ISNUMBER(INDEX(Timesheet!$C$7:$I$26,9,6)),N(INDEX(Timesheet!$C$7:$I$26,9,6))&gt;0,TRIM(INDEX(Timesheet!$A$7:$A$26,9))&lt;&gt;""),UPPER(TRIM(INDEX(Timesheet!$A$7:$A$26,9))),"")</f>
        <v/>
      </c>
      <c r="B63" s="3" t="str">
        <f>IF(A63="","",Timesheet!$B$3+5)</f>
        <v/>
      </c>
      <c r="C63" s="7" t="str">
        <f>IF(A63="","",INDEX(Timesheet!$C$7:$I$26,9,6))</f>
        <v/>
      </c>
      <c r="D63" t="str">
        <f>IF(A63="","",IF(INDEX(Timesheet!$K$7:$K$26,9)="","",INDEX(Timesheet!$K$7:$K$26,9)))</f>
        <v/>
      </c>
      <c r="E63" t="str">
        <f>IF(A63="","",IF(INDEX(Timesheet!$B$7:$B$26,9)="","",INDEX(Timesheet!$B$7:$B$26,9)))</f>
        <v/>
      </c>
    </row>
    <row r="64" spans="1:5" x14ac:dyDescent="0.25">
      <c r="A64" t="str">
        <f>IF(AND(ISNUMBER(INDEX(Timesheet!$C$7:$I$26,9,7)),N(INDEX(Timesheet!$C$7:$I$26,9,7))&gt;0,TRIM(INDEX(Timesheet!$A$7:$A$26,9))&lt;&gt;""),UPPER(TRIM(INDEX(Timesheet!$A$7:$A$26,9))),"")</f>
        <v/>
      </c>
      <c r="B64" s="3" t="str">
        <f>IF(A64="","",Timesheet!$B$3+6)</f>
        <v/>
      </c>
      <c r="C64" s="7" t="str">
        <f>IF(A64="","",INDEX(Timesheet!$C$7:$I$26,9,7))</f>
        <v/>
      </c>
      <c r="D64" t="str">
        <f>IF(A64="","",IF(INDEX(Timesheet!$K$7:$K$26,9)="","",INDEX(Timesheet!$K$7:$K$26,9)))</f>
        <v/>
      </c>
      <c r="E64" t="str">
        <f>IF(A64="","",IF(INDEX(Timesheet!$B$7:$B$26,9)="","",INDEX(Timesheet!$B$7:$B$26,9)))</f>
        <v/>
      </c>
    </row>
    <row r="65" spans="1:5" x14ac:dyDescent="0.25">
      <c r="A65" t="str">
        <f>IF(AND(ISNUMBER(INDEX(Timesheet!$C$7:$I$26,10,1)),N(INDEX(Timesheet!$C$7:$I$26,10,1))&gt;0,TRIM(INDEX(Timesheet!$A$7:$A$26,10))&lt;&gt;""),UPPER(TRIM(INDEX(Timesheet!$A$7:$A$26,10))),"")</f>
        <v/>
      </c>
      <c r="B65" s="3" t="str">
        <f>IF(A65="","",Timesheet!$B$3+0)</f>
        <v/>
      </c>
      <c r="C65" s="7" t="str">
        <f>IF(A65="","",INDEX(Timesheet!$C$7:$I$26,10,1))</f>
        <v/>
      </c>
      <c r="D65" t="str">
        <f>IF(A65="","",IF(INDEX(Timesheet!$K$7:$K$26,10)="","",INDEX(Timesheet!$K$7:$K$26,10)))</f>
        <v/>
      </c>
      <c r="E65" t="str">
        <f>IF(A65="","",IF(INDEX(Timesheet!$B$7:$B$26,10)="","",INDEX(Timesheet!$B$7:$B$26,10)))</f>
        <v/>
      </c>
    </row>
    <row r="66" spans="1:5" x14ac:dyDescent="0.25">
      <c r="A66" t="str">
        <f>IF(AND(ISNUMBER(INDEX(Timesheet!$C$7:$I$26,10,2)),N(INDEX(Timesheet!$C$7:$I$26,10,2))&gt;0,TRIM(INDEX(Timesheet!$A$7:$A$26,10))&lt;&gt;""),UPPER(TRIM(INDEX(Timesheet!$A$7:$A$26,10))),"")</f>
        <v/>
      </c>
      <c r="B66" s="3" t="str">
        <f>IF(A66="","",Timesheet!$B$3+1)</f>
        <v/>
      </c>
      <c r="C66" s="7" t="str">
        <f>IF(A66="","",INDEX(Timesheet!$C$7:$I$26,10,2))</f>
        <v/>
      </c>
      <c r="D66" t="str">
        <f>IF(A66="","",IF(INDEX(Timesheet!$K$7:$K$26,10)="","",INDEX(Timesheet!$K$7:$K$26,10)))</f>
        <v/>
      </c>
      <c r="E66" t="str">
        <f>IF(A66="","",IF(INDEX(Timesheet!$B$7:$B$26,10)="","",INDEX(Timesheet!$B$7:$B$26,10)))</f>
        <v/>
      </c>
    </row>
    <row r="67" spans="1:5" x14ac:dyDescent="0.25">
      <c r="A67" t="str">
        <f>IF(AND(ISNUMBER(INDEX(Timesheet!$C$7:$I$26,10,3)),N(INDEX(Timesheet!$C$7:$I$26,10,3))&gt;0,TRIM(INDEX(Timesheet!$A$7:$A$26,10))&lt;&gt;""),UPPER(TRIM(INDEX(Timesheet!$A$7:$A$26,10))),"")</f>
        <v/>
      </c>
      <c r="B67" s="3" t="str">
        <f>IF(A67="","",Timesheet!$B$3+2)</f>
        <v/>
      </c>
      <c r="C67" s="7" t="str">
        <f>IF(A67="","",INDEX(Timesheet!$C$7:$I$26,10,3))</f>
        <v/>
      </c>
      <c r="D67" t="str">
        <f>IF(A67="","",IF(INDEX(Timesheet!$K$7:$K$26,10)="","",INDEX(Timesheet!$K$7:$K$26,10)))</f>
        <v/>
      </c>
      <c r="E67" t="str">
        <f>IF(A67="","",IF(INDEX(Timesheet!$B$7:$B$26,10)="","",INDEX(Timesheet!$B$7:$B$26,10)))</f>
        <v/>
      </c>
    </row>
    <row r="68" spans="1:5" x14ac:dyDescent="0.25">
      <c r="A68" t="str">
        <f>IF(AND(ISNUMBER(INDEX(Timesheet!$C$7:$I$26,10,4)),N(INDEX(Timesheet!$C$7:$I$26,10,4))&gt;0,TRIM(INDEX(Timesheet!$A$7:$A$26,10))&lt;&gt;""),UPPER(TRIM(INDEX(Timesheet!$A$7:$A$26,10))),"")</f>
        <v/>
      </c>
      <c r="B68" s="3" t="str">
        <f>IF(A68="","",Timesheet!$B$3+3)</f>
        <v/>
      </c>
      <c r="C68" s="7" t="str">
        <f>IF(A68="","",INDEX(Timesheet!$C$7:$I$26,10,4))</f>
        <v/>
      </c>
      <c r="D68" t="str">
        <f>IF(A68="","",IF(INDEX(Timesheet!$K$7:$K$26,10)="","",INDEX(Timesheet!$K$7:$K$26,10)))</f>
        <v/>
      </c>
      <c r="E68" t="str">
        <f>IF(A68="","",IF(INDEX(Timesheet!$B$7:$B$26,10)="","",INDEX(Timesheet!$B$7:$B$26,10)))</f>
        <v/>
      </c>
    </row>
    <row r="69" spans="1:5" x14ac:dyDescent="0.25">
      <c r="A69" t="str">
        <f>IF(AND(ISNUMBER(INDEX(Timesheet!$C$7:$I$26,10,5)),N(INDEX(Timesheet!$C$7:$I$26,10,5))&gt;0,TRIM(INDEX(Timesheet!$A$7:$A$26,10))&lt;&gt;""),UPPER(TRIM(INDEX(Timesheet!$A$7:$A$26,10))),"")</f>
        <v/>
      </c>
      <c r="B69" s="3" t="str">
        <f>IF(A69="","",Timesheet!$B$3+4)</f>
        <v/>
      </c>
      <c r="C69" s="7" t="str">
        <f>IF(A69="","",INDEX(Timesheet!$C$7:$I$26,10,5))</f>
        <v/>
      </c>
      <c r="D69" t="str">
        <f>IF(A69="","",IF(INDEX(Timesheet!$K$7:$K$26,10)="","",INDEX(Timesheet!$K$7:$K$26,10)))</f>
        <v/>
      </c>
      <c r="E69" t="str">
        <f>IF(A69="","",IF(INDEX(Timesheet!$B$7:$B$26,10)="","",INDEX(Timesheet!$B$7:$B$26,10)))</f>
        <v/>
      </c>
    </row>
    <row r="70" spans="1:5" x14ac:dyDescent="0.25">
      <c r="A70" t="str">
        <f>IF(AND(ISNUMBER(INDEX(Timesheet!$C$7:$I$26,10,6)),N(INDEX(Timesheet!$C$7:$I$26,10,6))&gt;0,TRIM(INDEX(Timesheet!$A$7:$A$26,10))&lt;&gt;""),UPPER(TRIM(INDEX(Timesheet!$A$7:$A$26,10))),"")</f>
        <v/>
      </c>
      <c r="B70" s="3" t="str">
        <f>IF(A70="","",Timesheet!$B$3+5)</f>
        <v/>
      </c>
      <c r="C70" s="7" t="str">
        <f>IF(A70="","",INDEX(Timesheet!$C$7:$I$26,10,6))</f>
        <v/>
      </c>
      <c r="D70" t="str">
        <f>IF(A70="","",IF(INDEX(Timesheet!$K$7:$K$26,10)="","",INDEX(Timesheet!$K$7:$K$26,10)))</f>
        <v/>
      </c>
      <c r="E70" t="str">
        <f>IF(A70="","",IF(INDEX(Timesheet!$B$7:$B$26,10)="","",INDEX(Timesheet!$B$7:$B$26,10)))</f>
        <v/>
      </c>
    </row>
    <row r="71" spans="1:5" x14ac:dyDescent="0.25">
      <c r="A71" t="str">
        <f>IF(AND(ISNUMBER(INDEX(Timesheet!$C$7:$I$26,10,7)),N(INDEX(Timesheet!$C$7:$I$26,10,7))&gt;0,TRIM(INDEX(Timesheet!$A$7:$A$26,10))&lt;&gt;""),UPPER(TRIM(INDEX(Timesheet!$A$7:$A$26,10))),"")</f>
        <v/>
      </c>
      <c r="B71" s="3" t="str">
        <f>IF(A71="","",Timesheet!$B$3+6)</f>
        <v/>
      </c>
      <c r="C71" s="7" t="str">
        <f>IF(A71="","",INDEX(Timesheet!$C$7:$I$26,10,7))</f>
        <v/>
      </c>
      <c r="D71" t="str">
        <f>IF(A71="","",IF(INDEX(Timesheet!$K$7:$K$26,10)="","",INDEX(Timesheet!$K$7:$K$26,10)))</f>
        <v/>
      </c>
      <c r="E71" t="str">
        <f>IF(A71="","",IF(INDEX(Timesheet!$B$7:$B$26,10)="","",INDEX(Timesheet!$B$7:$B$26,10)))</f>
        <v/>
      </c>
    </row>
    <row r="72" spans="1:5" x14ac:dyDescent="0.25">
      <c r="A72" t="str">
        <f>IF(AND(ISNUMBER(INDEX(Timesheet!$C$7:$I$26,11,1)),N(INDEX(Timesheet!$C$7:$I$26,11,1))&gt;0,TRIM(INDEX(Timesheet!$A$7:$A$26,11))&lt;&gt;""),UPPER(TRIM(INDEX(Timesheet!$A$7:$A$26,11))),"")</f>
        <v/>
      </c>
      <c r="B72" s="3" t="str">
        <f>IF(A72="","",Timesheet!$B$3+0)</f>
        <v/>
      </c>
      <c r="C72" s="7" t="str">
        <f>IF(A72="","",INDEX(Timesheet!$C$7:$I$26,11,1))</f>
        <v/>
      </c>
      <c r="D72" t="str">
        <f>IF(A72="","",IF(INDEX(Timesheet!$K$7:$K$26,11)="","",INDEX(Timesheet!$K$7:$K$26,11)))</f>
        <v/>
      </c>
      <c r="E72" t="str">
        <f>IF(A72="","",IF(INDEX(Timesheet!$B$7:$B$26,11)="","",INDEX(Timesheet!$B$7:$B$26,11)))</f>
        <v/>
      </c>
    </row>
    <row r="73" spans="1:5" x14ac:dyDescent="0.25">
      <c r="A73" t="str">
        <f>IF(AND(ISNUMBER(INDEX(Timesheet!$C$7:$I$26,11,2)),N(INDEX(Timesheet!$C$7:$I$26,11,2))&gt;0,TRIM(INDEX(Timesheet!$A$7:$A$26,11))&lt;&gt;""),UPPER(TRIM(INDEX(Timesheet!$A$7:$A$26,11))),"")</f>
        <v/>
      </c>
      <c r="B73" s="3" t="str">
        <f>IF(A73="","",Timesheet!$B$3+1)</f>
        <v/>
      </c>
      <c r="C73" s="7" t="str">
        <f>IF(A73="","",INDEX(Timesheet!$C$7:$I$26,11,2))</f>
        <v/>
      </c>
      <c r="D73" t="str">
        <f>IF(A73="","",IF(INDEX(Timesheet!$K$7:$K$26,11)="","",INDEX(Timesheet!$K$7:$K$26,11)))</f>
        <v/>
      </c>
      <c r="E73" t="str">
        <f>IF(A73="","",IF(INDEX(Timesheet!$B$7:$B$26,11)="","",INDEX(Timesheet!$B$7:$B$26,11)))</f>
        <v/>
      </c>
    </row>
    <row r="74" spans="1:5" x14ac:dyDescent="0.25">
      <c r="A74" t="str">
        <f>IF(AND(ISNUMBER(INDEX(Timesheet!$C$7:$I$26,11,3)),N(INDEX(Timesheet!$C$7:$I$26,11,3))&gt;0,TRIM(INDEX(Timesheet!$A$7:$A$26,11))&lt;&gt;""),UPPER(TRIM(INDEX(Timesheet!$A$7:$A$26,11))),"")</f>
        <v/>
      </c>
      <c r="B74" s="3" t="str">
        <f>IF(A74="","",Timesheet!$B$3+2)</f>
        <v/>
      </c>
      <c r="C74" s="7" t="str">
        <f>IF(A74="","",INDEX(Timesheet!$C$7:$I$26,11,3))</f>
        <v/>
      </c>
      <c r="D74" t="str">
        <f>IF(A74="","",IF(INDEX(Timesheet!$K$7:$K$26,11)="","",INDEX(Timesheet!$K$7:$K$26,11)))</f>
        <v/>
      </c>
      <c r="E74" t="str">
        <f>IF(A74="","",IF(INDEX(Timesheet!$B$7:$B$26,11)="","",INDEX(Timesheet!$B$7:$B$26,11)))</f>
        <v/>
      </c>
    </row>
    <row r="75" spans="1:5" x14ac:dyDescent="0.25">
      <c r="A75" t="str">
        <f>IF(AND(ISNUMBER(INDEX(Timesheet!$C$7:$I$26,11,4)),N(INDEX(Timesheet!$C$7:$I$26,11,4))&gt;0,TRIM(INDEX(Timesheet!$A$7:$A$26,11))&lt;&gt;""),UPPER(TRIM(INDEX(Timesheet!$A$7:$A$26,11))),"")</f>
        <v/>
      </c>
      <c r="B75" s="3" t="str">
        <f>IF(A75="","",Timesheet!$B$3+3)</f>
        <v/>
      </c>
      <c r="C75" s="7" t="str">
        <f>IF(A75="","",INDEX(Timesheet!$C$7:$I$26,11,4))</f>
        <v/>
      </c>
      <c r="D75" t="str">
        <f>IF(A75="","",IF(INDEX(Timesheet!$K$7:$K$26,11)="","",INDEX(Timesheet!$K$7:$K$26,11)))</f>
        <v/>
      </c>
      <c r="E75" t="str">
        <f>IF(A75="","",IF(INDEX(Timesheet!$B$7:$B$26,11)="","",INDEX(Timesheet!$B$7:$B$26,11)))</f>
        <v/>
      </c>
    </row>
    <row r="76" spans="1:5" x14ac:dyDescent="0.25">
      <c r="A76" t="str">
        <f>IF(AND(ISNUMBER(INDEX(Timesheet!$C$7:$I$26,11,5)),N(INDEX(Timesheet!$C$7:$I$26,11,5))&gt;0,TRIM(INDEX(Timesheet!$A$7:$A$26,11))&lt;&gt;""),UPPER(TRIM(INDEX(Timesheet!$A$7:$A$26,11))),"")</f>
        <v/>
      </c>
      <c r="B76" s="3" t="str">
        <f>IF(A76="","",Timesheet!$B$3+4)</f>
        <v/>
      </c>
      <c r="C76" s="7" t="str">
        <f>IF(A76="","",INDEX(Timesheet!$C$7:$I$26,11,5))</f>
        <v/>
      </c>
      <c r="D76" t="str">
        <f>IF(A76="","",IF(INDEX(Timesheet!$K$7:$K$26,11)="","",INDEX(Timesheet!$K$7:$K$26,11)))</f>
        <v/>
      </c>
      <c r="E76" t="str">
        <f>IF(A76="","",IF(INDEX(Timesheet!$B$7:$B$26,11)="","",INDEX(Timesheet!$B$7:$B$26,11)))</f>
        <v/>
      </c>
    </row>
    <row r="77" spans="1:5" x14ac:dyDescent="0.25">
      <c r="A77" t="str">
        <f>IF(AND(ISNUMBER(INDEX(Timesheet!$C$7:$I$26,11,6)),N(INDEX(Timesheet!$C$7:$I$26,11,6))&gt;0,TRIM(INDEX(Timesheet!$A$7:$A$26,11))&lt;&gt;""),UPPER(TRIM(INDEX(Timesheet!$A$7:$A$26,11))),"")</f>
        <v/>
      </c>
      <c r="B77" s="3" t="str">
        <f>IF(A77="","",Timesheet!$B$3+5)</f>
        <v/>
      </c>
      <c r="C77" s="7" t="str">
        <f>IF(A77="","",INDEX(Timesheet!$C$7:$I$26,11,6))</f>
        <v/>
      </c>
      <c r="D77" t="str">
        <f>IF(A77="","",IF(INDEX(Timesheet!$K$7:$K$26,11)="","",INDEX(Timesheet!$K$7:$K$26,11)))</f>
        <v/>
      </c>
      <c r="E77" t="str">
        <f>IF(A77="","",IF(INDEX(Timesheet!$B$7:$B$26,11)="","",INDEX(Timesheet!$B$7:$B$26,11)))</f>
        <v/>
      </c>
    </row>
    <row r="78" spans="1:5" x14ac:dyDescent="0.25">
      <c r="A78" t="str">
        <f>IF(AND(ISNUMBER(INDEX(Timesheet!$C$7:$I$26,11,7)),N(INDEX(Timesheet!$C$7:$I$26,11,7))&gt;0,TRIM(INDEX(Timesheet!$A$7:$A$26,11))&lt;&gt;""),UPPER(TRIM(INDEX(Timesheet!$A$7:$A$26,11))),"")</f>
        <v/>
      </c>
      <c r="B78" s="3" t="str">
        <f>IF(A78="","",Timesheet!$B$3+6)</f>
        <v/>
      </c>
      <c r="C78" s="7" t="str">
        <f>IF(A78="","",INDEX(Timesheet!$C$7:$I$26,11,7))</f>
        <v/>
      </c>
      <c r="D78" t="str">
        <f>IF(A78="","",IF(INDEX(Timesheet!$K$7:$K$26,11)="","",INDEX(Timesheet!$K$7:$K$26,11)))</f>
        <v/>
      </c>
      <c r="E78" t="str">
        <f>IF(A78="","",IF(INDEX(Timesheet!$B$7:$B$26,11)="","",INDEX(Timesheet!$B$7:$B$26,11)))</f>
        <v/>
      </c>
    </row>
    <row r="79" spans="1:5" x14ac:dyDescent="0.25">
      <c r="A79" t="str">
        <f>IF(AND(ISNUMBER(INDEX(Timesheet!$C$7:$I$26,12,1)),N(INDEX(Timesheet!$C$7:$I$26,12,1))&gt;0,TRIM(INDEX(Timesheet!$A$7:$A$26,12))&lt;&gt;""),UPPER(TRIM(INDEX(Timesheet!$A$7:$A$26,12))),"")</f>
        <v/>
      </c>
      <c r="B79" s="3" t="str">
        <f>IF(A79="","",Timesheet!$B$3+0)</f>
        <v/>
      </c>
      <c r="C79" s="7" t="str">
        <f>IF(A79="","",INDEX(Timesheet!$C$7:$I$26,12,1))</f>
        <v/>
      </c>
      <c r="D79" t="str">
        <f>IF(A79="","",IF(INDEX(Timesheet!$K$7:$K$26,12)="","",INDEX(Timesheet!$K$7:$K$26,12)))</f>
        <v/>
      </c>
      <c r="E79" t="str">
        <f>IF(A79="","",IF(INDEX(Timesheet!$B$7:$B$26,12)="","",INDEX(Timesheet!$B$7:$B$26,12)))</f>
        <v/>
      </c>
    </row>
    <row r="80" spans="1:5" x14ac:dyDescent="0.25">
      <c r="A80" t="str">
        <f>IF(AND(ISNUMBER(INDEX(Timesheet!$C$7:$I$26,12,2)),N(INDEX(Timesheet!$C$7:$I$26,12,2))&gt;0,TRIM(INDEX(Timesheet!$A$7:$A$26,12))&lt;&gt;""),UPPER(TRIM(INDEX(Timesheet!$A$7:$A$26,12))),"")</f>
        <v/>
      </c>
      <c r="B80" s="3" t="str">
        <f>IF(A80="","",Timesheet!$B$3+1)</f>
        <v/>
      </c>
      <c r="C80" s="7" t="str">
        <f>IF(A80="","",INDEX(Timesheet!$C$7:$I$26,12,2))</f>
        <v/>
      </c>
      <c r="D80" t="str">
        <f>IF(A80="","",IF(INDEX(Timesheet!$K$7:$K$26,12)="","",INDEX(Timesheet!$K$7:$K$26,12)))</f>
        <v/>
      </c>
      <c r="E80" t="str">
        <f>IF(A80="","",IF(INDEX(Timesheet!$B$7:$B$26,12)="","",INDEX(Timesheet!$B$7:$B$26,12)))</f>
        <v/>
      </c>
    </row>
    <row r="81" spans="1:5" x14ac:dyDescent="0.25">
      <c r="A81" t="str">
        <f>IF(AND(ISNUMBER(INDEX(Timesheet!$C$7:$I$26,12,3)),N(INDEX(Timesheet!$C$7:$I$26,12,3))&gt;0,TRIM(INDEX(Timesheet!$A$7:$A$26,12))&lt;&gt;""),UPPER(TRIM(INDEX(Timesheet!$A$7:$A$26,12))),"")</f>
        <v/>
      </c>
      <c r="B81" s="3" t="str">
        <f>IF(A81="","",Timesheet!$B$3+2)</f>
        <v/>
      </c>
      <c r="C81" s="7" t="str">
        <f>IF(A81="","",INDEX(Timesheet!$C$7:$I$26,12,3))</f>
        <v/>
      </c>
      <c r="D81" t="str">
        <f>IF(A81="","",IF(INDEX(Timesheet!$K$7:$K$26,12)="","",INDEX(Timesheet!$K$7:$K$26,12)))</f>
        <v/>
      </c>
      <c r="E81" t="str">
        <f>IF(A81="","",IF(INDEX(Timesheet!$B$7:$B$26,12)="","",INDEX(Timesheet!$B$7:$B$26,12)))</f>
        <v/>
      </c>
    </row>
    <row r="82" spans="1:5" x14ac:dyDescent="0.25">
      <c r="A82" t="str">
        <f>IF(AND(ISNUMBER(INDEX(Timesheet!$C$7:$I$26,12,4)),N(INDEX(Timesheet!$C$7:$I$26,12,4))&gt;0,TRIM(INDEX(Timesheet!$A$7:$A$26,12))&lt;&gt;""),UPPER(TRIM(INDEX(Timesheet!$A$7:$A$26,12))),"")</f>
        <v/>
      </c>
      <c r="B82" s="3" t="str">
        <f>IF(A82="","",Timesheet!$B$3+3)</f>
        <v/>
      </c>
      <c r="C82" s="7" t="str">
        <f>IF(A82="","",INDEX(Timesheet!$C$7:$I$26,12,4))</f>
        <v/>
      </c>
      <c r="D82" t="str">
        <f>IF(A82="","",IF(INDEX(Timesheet!$K$7:$K$26,12)="","",INDEX(Timesheet!$K$7:$K$26,12)))</f>
        <v/>
      </c>
      <c r="E82" t="str">
        <f>IF(A82="","",IF(INDEX(Timesheet!$B$7:$B$26,12)="","",INDEX(Timesheet!$B$7:$B$26,12)))</f>
        <v/>
      </c>
    </row>
    <row r="83" spans="1:5" x14ac:dyDescent="0.25">
      <c r="A83" t="str">
        <f>IF(AND(ISNUMBER(INDEX(Timesheet!$C$7:$I$26,12,5)),N(INDEX(Timesheet!$C$7:$I$26,12,5))&gt;0,TRIM(INDEX(Timesheet!$A$7:$A$26,12))&lt;&gt;""),UPPER(TRIM(INDEX(Timesheet!$A$7:$A$26,12))),"")</f>
        <v/>
      </c>
      <c r="B83" s="3" t="str">
        <f>IF(A83="","",Timesheet!$B$3+4)</f>
        <v/>
      </c>
      <c r="C83" s="7" t="str">
        <f>IF(A83="","",INDEX(Timesheet!$C$7:$I$26,12,5))</f>
        <v/>
      </c>
      <c r="D83" t="str">
        <f>IF(A83="","",IF(INDEX(Timesheet!$K$7:$K$26,12)="","",INDEX(Timesheet!$K$7:$K$26,12)))</f>
        <v/>
      </c>
      <c r="E83" t="str">
        <f>IF(A83="","",IF(INDEX(Timesheet!$B$7:$B$26,12)="","",INDEX(Timesheet!$B$7:$B$26,12)))</f>
        <v/>
      </c>
    </row>
    <row r="84" spans="1:5" x14ac:dyDescent="0.25">
      <c r="A84" t="str">
        <f>IF(AND(ISNUMBER(INDEX(Timesheet!$C$7:$I$26,12,6)),N(INDEX(Timesheet!$C$7:$I$26,12,6))&gt;0,TRIM(INDEX(Timesheet!$A$7:$A$26,12))&lt;&gt;""),UPPER(TRIM(INDEX(Timesheet!$A$7:$A$26,12))),"")</f>
        <v/>
      </c>
      <c r="B84" s="3" t="str">
        <f>IF(A84="","",Timesheet!$B$3+5)</f>
        <v/>
      </c>
      <c r="C84" s="7" t="str">
        <f>IF(A84="","",INDEX(Timesheet!$C$7:$I$26,12,6))</f>
        <v/>
      </c>
      <c r="D84" t="str">
        <f>IF(A84="","",IF(INDEX(Timesheet!$K$7:$K$26,12)="","",INDEX(Timesheet!$K$7:$K$26,12)))</f>
        <v/>
      </c>
      <c r="E84" t="str">
        <f>IF(A84="","",IF(INDEX(Timesheet!$B$7:$B$26,12)="","",INDEX(Timesheet!$B$7:$B$26,12)))</f>
        <v/>
      </c>
    </row>
    <row r="85" spans="1:5" x14ac:dyDescent="0.25">
      <c r="A85" t="str">
        <f>IF(AND(ISNUMBER(INDEX(Timesheet!$C$7:$I$26,12,7)),N(INDEX(Timesheet!$C$7:$I$26,12,7))&gt;0,TRIM(INDEX(Timesheet!$A$7:$A$26,12))&lt;&gt;""),UPPER(TRIM(INDEX(Timesheet!$A$7:$A$26,12))),"")</f>
        <v/>
      </c>
      <c r="B85" s="3" t="str">
        <f>IF(A85="","",Timesheet!$B$3+6)</f>
        <v/>
      </c>
      <c r="C85" s="7" t="str">
        <f>IF(A85="","",INDEX(Timesheet!$C$7:$I$26,12,7))</f>
        <v/>
      </c>
      <c r="D85" t="str">
        <f>IF(A85="","",IF(INDEX(Timesheet!$K$7:$K$26,12)="","",INDEX(Timesheet!$K$7:$K$26,12)))</f>
        <v/>
      </c>
      <c r="E85" t="str">
        <f>IF(A85="","",IF(INDEX(Timesheet!$B$7:$B$26,12)="","",INDEX(Timesheet!$B$7:$B$26,12)))</f>
        <v/>
      </c>
    </row>
    <row r="86" spans="1:5" x14ac:dyDescent="0.25">
      <c r="A86" t="str">
        <f>IF(AND(ISNUMBER(INDEX(Timesheet!$C$7:$I$26,13,1)),N(INDEX(Timesheet!$C$7:$I$26,13,1))&gt;0,TRIM(INDEX(Timesheet!$A$7:$A$26,13))&lt;&gt;""),UPPER(TRIM(INDEX(Timesheet!$A$7:$A$26,13))),"")</f>
        <v/>
      </c>
      <c r="B86" s="3" t="str">
        <f>IF(A86="","",Timesheet!$B$3+0)</f>
        <v/>
      </c>
      <c r="C86" s="7" t="str">
        <f>IF(A86="","",INDEX(Timesheet!$C$7:$I$26,13,1))</f>
        <v/>
      </c>
      <c r="D86" t="str">
        <f>IF(A86="","",IF(INDEX(Timesheet!$K$7:$K$26,13)="","",INDEX(Timesheet!$K$7:$K$26,13)))</f>
        <v/>
      </c>
      <c r="E86" t="str">
        <f>IF(A86="","",IF(INDEX(Timesheet!$B$7:$B$26,13)="","",INDEX(Timesheet!$B$7:$B$26,13)))</f>
        <v/>
      </c>
    </row>
    <row r="87" spans="1:5" x14ac:dyDescent="0.25">
      <c r="A87" t="str">
        <f>IF(AND(ISNUMBER(INDEX(Timesheet!$C$7:$I$26,13,2)),N(INDEX(Timesheet!$C$7:$I$26,13,2))&gt;0,TRIM(INDEX(Timesheet!$A$7:$A$26,13))&lt;&gt;""),UPPER(TRIM(INDEX(Timesheet!$A$7:$A$26,13))),"")</f>
        <v/>
      </c>
      <c r="B87" s="3" t="str">
        <f>IF(A87="","",Timesheet!$B$3+1)</f>
        <v/>
      </c>
      <c r="C87" s="7" t="str">
        <f>IF(A87="","",INDEX(Timesheet!$C$7:$I$26,13,2))</f>
        <v/>
      </c>
      <c r="D87" t="str">
        <f>IF(A87="","",IF(INDEX(Timesheet!$K$7:$K$26,13)="","",INDEX(Timesheet!$K$7:$K$26,13)))</f>
        <v/>
      </c>
      <c r="E87" t="str">
        <f>IF(A87="","",IF(INDEX(Timesheet!$B$7:$B$26,13)="","",INDEX(Timesheet!$B$7:$B$26,13)))</f>
        <v/>
      </c>
    </row>
    <row r="88" spans="1:5" x14ac:dyDescent="0.25">
      <c r="A88" t="str">
        <f>IF(AND(ISNUMBER(INDEX(Timesheet!$C$7:$I$26,13,3)),N(INDEX(Timesheet!$C$7:$I$26,13,3))&gt;0,TRIM(INDEX(Timesheet!$A$7:$A$26,13))&lt;&gt;""),UPPER(TRIM(INDEX(Timesheet!$A$7:$A$26,13))),"")</f>
        <v/>
      </c>
      <c r="B88" s="3" t="str">
        <f>IF(A88="","",Timesheet!$B$3+2)</f>
        <v/>
      </c>
      <c r="C88" s="7" t="str">
        <f>IF(A88="","",INDEX(Timesheet!$C$7:$I$26,13,3))</f>
        <v/>
      </c>
      <c r="D88" t="str">
        <f>IF(A88="","",IF(INDEX(Timesheet!$K$7:$K$26,13)="","",INDEX(Timesheet!$K$7:$K$26,13)))</f>
        <v/>
      </c>
      <c r="E88" t="str">
        <f>IF(A88="","",IF(INDEX(Timesheet!$B$7:$B$26,13)="","",INDEX(Timesheet!$B$7:$B$26,13)))</f>
        <v/>
      </c>
    </row>
    <row r="89" spans="1:5" x14ac:dyDescent="0.25">
      <c r="A89" t="str">
        <f>IF(AND(ISNUMBER(INDEX(Timesheet!$C$7:$I$26,13,4)),N(INDEX(Timesheet!$C$7:$I$26,13,4))&gt;0,TRIM(INDEX(Timesheet!$A$7:$A$26,13))&lt;&gt;""),UPPER(TRIM(INDEX(Timesheet!$A$7:$A$26,13))),"")</f>
        <v/>
      </c>
      <c r="B89" s="3" t="str">
        <f>IF(A89="","",Timesheet!$B$3+3)</f>
        <v/>
      </c>
      <c r="C89" s="7" t="str">
        <f>IF(A89="","",INDEX(Timesheet!$C$7:$I$26,13,4))</f>
        <v/>
      </c>
      <c r="D89" t="str">
        <f>IF(A89="","",IF(INDEX(Timesheet!$K$7:$K$26,13)="","",INDEX(Timesheet!$K$7:$K$26,13)))</f>
        <v/>
      </c>
      <c r="E89" t="str">
        <f>IF(A89="","",IF(INDEX(Timesheet!$B$7:$B$26,13)="","",INDEX(Timesheet!$B$7:$B$26,13)))</f>
        <v/>
      </c>
    </row>
    <row r="90" spans="1:5" x14ac:dyDescent="0.25">
      <c r="A90" t="str">
        <f>IF(AND(ISNUMBER(INDEX(Timesheet!$C$7:$I$26,13,5)),N(INDEX(Timesheet!$C$7:$I$26,13,5))&gt;0,TRIM(INDEX(Timesheet!$A$7:$A$26,13))&lt;&gt;""),UPPER(TRIM(INDEX(Timesheet!$A$7:$A$26,13))),"")</f>
        <v/>
      </c>
      <c r="B90" s="3" t="str">
        <f>IF(A90="","",Timesheet!$B$3+4)</f>
        <v/>
      </c>
      <c r="C90" s="7" t="str">
        <f>IF(A90="","",INDEX(Timesheet!$C$7:$I$26,13,5))</f>
        <v/>
      </c>
      <c r="D90" t="str">
        <f>IF(A90="","",IF(INDEX(Timesheet!$K$7:$K$26,13)="","",INDEX(Timesheet!$K$7:$K$26,13)))</f>
        <v/>
      </c>
      <c r="E90" t="str">
        <f>IF(A90="","",IF(INDEX(Timesheet!$B$7:$B$26,13)="","",INDEX(Timesheet!$B$7:$B$26,13)))</f>
        <v/>
      </c>
    </row>
    <row r="91" spans="1:5" x14ac:dyDescent="0.25">
      <c r="A91" t="str">
        <f>IF(AND(ISNUMBER(INDEX(Timesheet!$C$7:$I$26,13,6)),N(INDEX(Timesheet!$C$7:$I$26,13,6))&gt;0,TRIM(INDEX(Timesheet!$A$7:$A$26,13))&lt;&gt;""),UPPER(TRIM(INDEX(Timesheet!$A$7:$A$26,13))),"")</f>
        <v/>
      </c>
      <c r="B91" s="3" t="str">
        <f>IF(A91="","",Timesheet!$B$3+5)</f>
        <v/>
      </c>
      <c r="C91" s="7" t="str">
        <f>IF(A91="","",INDEX(Timesheet!$C$7:$I$26,13,6))</f>
        <v/>
      </c>
      <c r="D91" t="str">
        <f>IF(A91="","",IF(INDEX(Timesheet!$K$7:$K$26,13)="","",INDEX(Timesheet!$K$7:$K$26,13)))</f>
        <v/>
      </c>
      <c r="E91" t="str">
        <f>IF(A91="","",IF(INDEX(Timesheet!$B$7:$B$26,13)="","",INDEX(Timesheet!$B$7:$B$26,13)))</f>
        <v/>
      </c>
    </row>
    <row r="92" spans="1:5" x14ac:dyDescent="0.25">
      <c r="A92" t="str">
        <f>IF(AND(ISNUMBER(INDEX(Timesheet!$C$7:$I$26,13,7)),N(INDEX(Timesheet!$C$7:$I$26,13,7))&gt;0,TRIM(INDEX(Timesheet!$A$7:$A$26,13))&lt;&gt;""),UPPER(TRIM(INDEX(Timesheet!$A$7:$A$26,13))),"")</f>
        <v/>
      </c>
      <c r="B92" s="3" t="str">
        <f>IF(A92="","",Timesheet!$B$3+6)</f>
        <v/>
      </c>
      <c r="C92" s="7" t="str">
        <f>IF(A92="","",INDEX(Timesheet!$C$7:$I$26,13,7))</f>
        <v/>
      </c>
      <c r="D92" t="str">
        <f>IF(A92="","",IF(INDEX(Timesheet!$K$7:$K$26,13)="","",INDEX(Timesheet!$K$7:$K$26,13)))</f>
        <v/>
      </c>
      <c r="E92" t="str">
        <f>IF(A92="","",IF(INDEX(Timesheet!$B$7:$B$26,13)="","",INDEX(Timesheet!$B$7:$B$26,13)))</f>
        <v/>
      </c>
    </row>
    <row r="93" spans="1:5" x14ac:dyDescent="0.25">
      <c r="A93" t="str">
        <f>IF(AND(ISNUMBER(INDEX(Timesheet!$C$7:$I$26,14,1)),N(INDEX(Timesheet!$C$7:$I$26,14,1))&gt;0,TRIM(INDEX(Timesheet!$A$7:$A$26,14))&lt;&gt;""),UPPER(TRIM(INDEX(Timesheet!$A$7:$A$26,14))),"")</f>
        <v/>
      </c>
      <c r="B93" s="3" t="str">
        <f>IF(A93="","",Timesheet!$B$3+0)</f>
        <v/>
      </c>
      <c r="C93" s="7" t="str">
        <f>IF(A93="","",INDEX(Timesheet!$C$7:$I$26,14,1))</f>
        <v/>
      </c>
      <c r="D93" t="str">
        <f>IF(A93="","",IF(INDEX(Timesheet!$K$7:$K$26,14)="","",INDEX(Timesheet!$K$7:$K$26,14)))</f>
        <v/>
      </c>
      <c r="E93" t="str">
        <f>IF(A93="","",IF(INDEX(Timesheet!$B$7:$B$26,14)="","",INDEX(Timesheet!$B$7:$B$26,14)))</f>
        <v/>
      </c>
    </row>
    <row r="94" spans="1:5" x14ac:dyDescent="0.25">
      <c r="A94" t="str">
        <f>IF(AND(ISNUMBER(INDEX(Timesheet!$C$7:$I$26,14,2)),N(INDEX(Timesheet!$C$7:$I$26,14,2))&gt;0,TRIM(INDEX(Timesheet!$A$7:$A$26,14))&lt;&gt;""),UPPER(TRIM(INDEX(Timesheet!$A$7:$A$26,14))),"")</f>
        <v/>
      </c>
      <c r="B94" s="3" t="str">
        <f>IF(A94="","",Timesheet!$B$3+1)</f>
        <v/>
      </c>
      <c r="C94" s="7" t="str">
        <f>IF(A94="","",INDEX(Timesheet!$C$7:$I$26,14,2))</f>
        <v/>
      </c>
      <c r="D94" t="str">
        <f>IF(A94="","",IF(INDEX(Timesheet!$K$7:$K$26,14)="","",INDEX(Timesheet!$K$7:$K$26,14)))</f>
        <v/>
      </c>
      <c r="E94" t="str">
        <f>IF(A94="","",IF(INDEX(Timesheet!$B$7:$B$26,14)="","",INDEX(Timesheet!$B$7:$B$26,14)))</f>
        <v/>
      </c>
    </row>
    <row r="95" spans="1:5" x14ac:dyDescent="0.25">
      <c r="A95" t="str">
        <f>IF(AND(ISNUMBER(INDEX(Timesheet!$C$7:$I$26,14,3)),N(INDEX(Timesheet!$C$7:$I$26,14,3))&gt;0,TRIM(INDEX(Timesheet!$A$7:$A$26,14))&lt;&gt;""),UPPER(TRIM(INDEX(Timesheet!$A$7:$A$26,14))),"")</f>
        <v/>
      </c>
      <c r="B95" s="3" t="str">
        <f>IF(A95="","",Timesheet!$B$3+2)</f>
        <v/>
      </c>
      <c r="C95" s="7" t="str">
        <f>IF(A95="","",INDEX(Timesheet!$C$7:$I$26,14,3))</f>
        <v/>
      </c>
      <c r="D95" t="str">
        <f>IF(A95="","",IF(INDEX(Timesheet!$K$7:$K$26,14)="","",INDEX(Timesheet!$K$7:$K$26,14)))</f>
        <v/>
      </c>
      <c r="E95" t="str">
        <f>IF(A95="","",IF(INDEX(Timesheet!$B$7:$B$26,14)="","",INDEX(Timesheet!$B$7:$B$26,14)))</f>
        <v/>
      </c>
    </row>
    <row r="96" spans="1:5" x14ac:dyDescent="0.25">
      <c r="A96" t="str">
        <f>IF(AND(ISNUMBER(INDEX(Timesheet!$C$7:$I$26,14,4)),N(INDEX(Timesheet!$C$7:$I$26,14,4))&gt;0,TRIM(INDEX(Timesheet!$A$7:$A$26,14))&lt;&gt;""),UPPER(TRIM(INDEX(Timesheet!$A$7:$A$26,14))),"")</f>
        <v/>
      </c>
      <c r="B96" s="3" t="str">
        <f>IF(A96="","",Timesheet!$B$3+3)</f>
        <v/>
      </c>
      <c r="C96" s="7" t="str">
        <f>IF(A96="","",INDEX(Timesheet!$C$7:$I$26,14,4))</f>
        <v/>
      </c>
      <c r="D96" t="str">
        <f>IF(A96="","",IF(INDEX(Timesheet!$K$7:$K$26,14)="","",INDEX(Timesheet!$K$7:$K$26,14)))</f>
        <v/>
      </c>
      <c r="E96" t="str">
        <f>IF(A96="","",IF(INDEX(Timesheet!$B$7:$B$26,14)="","",INDEX(Timesheet!$B$7:$B$26,14)))</f>
        <v/>
      </c>
    </row>
    <row r="97" spans="1:5" x14ac:dyDescent="0.25">
      <c r="A97" t="str">
        <f>IF(AND(ISNUMBER(INDEX(Timesheet!$C$7:$I$26,14,5)),N(INDEX(Timesheet!$C$7:$I$26,14,5))&gt;0,TRIM(INDEX(Timesheet!$A$7:$A$26,14))&lt;&gt;""),UPPER(TRIM(INDEX(Timesheet!$A$7:$A$26,14))),"")</f>
        <v/>
      </c>
      <c r="B97" s="3" t="str">
        <f>IF(A97="","",Timesheet!$B$3+4)</f>
        <v/>
      </c>
      <c r="C97" s="7" t="str">
        <f>IF(A97="","",INDEX(Timesheet!$C$7:$I$26,14,5))</f>
        <v/>
      </c>
      <c r="D97" t="str">
        <f>IF(A97="","",IF(INDEX(Timesheet!$K$7:$K$26,14)="","",INDEX(Timesheet!$K$7:$K$26,14)))</f>
        <v/>
      </c>
      <c r="E97" t="str">
        <f>IF(A97="","",IF(INDEX(Timesheet!$B$7:$B$26,14)="","",INDEX(Timesheet!$B$7:$B$26,14)))</f>
        <v/>
      </c>
    </row>
    <row r="98" spans="1:5" x14ac:dyDescent="0.25">
      <c r="A98" t="str">
        <f>IF(AND(ISNUMBER(INDEX(Timesheet!$C$7:$I$26,14,6)),N(INDEX(Timesheet!$C$7:$I$26,14,6))&gt;0,TRIM(INDEX(Timesheet!$A$7:$A$26,14))&lt;&gt;""),UPPER(TRIM(INDEX(Timesheet!$A$7:$A$26,14))),"")</f>
        <v/>
      </c>
      <c r="B98" s="3" t="str">
        <f>IF(A98="","",Timesheet!$B$3+5)</f>
        <v/>
      </c>
      <c r="C98" s="7" t="str">
        <f>IF(A98="","",INDEX(Timesheet!$C$7:$I$26,14,6))</f>
        <v/>
      </c>
      <c r="D98" t="str">
        <f>IF(A98="","",IF(INDEX(Timesheet!$K$7:$K$26,14)="","",INDEX(Timesheet!$K$7:$K$26,14)))</f>
        <v/>
      </c>
      <c r="E98" t="str">
        <f>IF(A98="","",IF(INDEX(Timesheet!$B$7:$B$26,14)="","",INDEX(Timesheet!$B$7:$B$26,14)))</f>
        <v/>
      </c>
    </row>
    <row r="99" spans="1:5" x14ac:dyDescent="0.25">
      <c r="A99" t="str">
        <f>IF(AND(ISNUMBER(INDEX(Timesheet!$C$7:$I$26,14,7)),N(INDEX(Timesheet!$C$7:$I$26,14,7))&gt;0,TRIM(INDEX(Timesheet!$A$7:$A$26,14))&lt;&gt;""),UPPER(TRIM(INDEX(Timesheet!$A$7:$A$26,14))),"")</f>
        <v/>
      </c>
      <c r="B99" s="3" t="str">
        <f>IF(A99="","",Timesheet!$B$3+6)</f>
        <v/>
      </c>
      <c r="C99" s="7" t="str">
        <f>IF(A99="","",INDEX(Timesheet!$C$7:$I$26,14,7))</f>
        <v/>
      </c>
      <c r="D99" t="str">
        <f>IF(A99="","",IF(INDEX(Timesheet!$K$7:$K$26,14)="","",INDEX(Timesheet!$K$7:$K$26,14)))</f>
        <v/>
      </c>
      <c r="E99" t="str">
        <f>IF(A99="","",IF(INDEX(Timesheet!$B$7:$B$26,14)="","",INDEX(Timesheet!$B$7:$B$26,14)))</f>
        <v/>
      </c>
    </row>
    <row r="100" spans="1:5" x14ac:dyDescent="0.25">
      <c r="A100" t="str">
        <f>IF(AND(ISNUMBER(INDEX(Timesheet!$C$7:$I$26,15,1)),N(INDEX(Timesheet!$C$7:$I$26,15,1))&gt;0,TRIM(INDEX(Timesheet!$A$7:$A$26,15))&lt;&gt;""),UPPER(TRIM(INDEX(Timesheet!$A$7:$A$26,15))),"")</f>
        <v/>
      </c>
      <c r="B100" s="3" t="str">
        <f>IF(A100="","",Timesheet!$B$3+0)</f>
        <v/>
      </c>
      <c r="C100" s="7" t="str">
        <f>IF(A100="","",INDEX(Timesheet!$C$7:$I$26,15,1))</f>
        <v/>
      </c>
      <c r="D100" t="str">
        <f>IF(A100="","",IF(INDEX(Timesheet!$K$7:$K$26,15)="","",INDEX(Timesheet!$K$7:$K$26,15)))</f>
        <v/>
      </c>
      <c r="E100" t="str">
        <f>IF(A100="","",IF(INDEX(Timesheet!$B$7:$B$26,15)="","",INDEX(Timesheet!$B$7:$B$26,15)))</f>
        <v/>
      </c>
    </row>
    <row r="101" spans="1:5" x14ac:dyDescent="0.25">
      <c r="A101" t="str">
        <f>IF(AND(ISNUMBER(INDEX(Timesheet!$C$7:$I$26,15,2)),N(INDEX(Timesheet!$C$7:$I$26,15,2))&gt;0,TRIM(INDEX(Timesheet!$A$7:$A$26,15))&lt;&gt;""),UPPER(TRIM(INDEX(Timesheet!$A$7:$A$26,15))),"")</f>
        <v/>
      </c>
      <c r="B101" s="3" t="str">
        <f>IF(A101="","",Timesheet!$B$3+1)</f>
        <v/>
      </c>
      <c r="C101" s="7" t="str">
        <f>IF(A101="","",INDEX(Timesheet!$C$7:$I$26,15,2))</f>
        <v/>
      </c>
      <c r="D101" t="str">
        <f>IF(A101="","",IF(INDEX(Timesheet!$K$7:$K$26,15)="","",INDEX(Timesheet!$K$7:$K$26,15)))</f>
        <v/>
      </c>
      <c r="E101" t="str">
        <f>IF(A101="","",IF(INDEX(Timesheet!$B$7:$B$26,15)="","",INDEX(Timesheet!$B$7:$B$26,15)))</f>
        <v/>
      </c>
    </row>
    <row r="102" spans="1:5" x14ac:dyDescent="0.25">
      <c r="A102" t="str">
        <f>IF(AND(ISNUMBER(INDEX(Timesheet!$C$7:$I$26,15,3)),N(INDEX(Timesheet!$C$7:$I$26,15,3))&gt;0,TRIM(INDEX(Timesheet!$A$7:$A$26,15))&lt;&gt;""),UPPER(TRIM(INDEX(Timesheet!$A$7:$A$26,15))),"")</f>
        <v/>
      </c>
      <c r="B102" s="3" t="str">
        <f>IF(A102="","",Timesheet!$B$3+2)</f>
        <v/>
      </c>
      <c r="C102" s="7" t="str">
        <f>IF(A102="","",INDEX(Timesheet!$C$7:$I$26,15,3))</f>
        <v/>
      </c>
      <c r="D102" t="str">
        <f>IF(A102="","",IF(INDEX(Timesheet!$K$7:$K$26,15)="","",INDEX(Timesheet!$K$7:$K$26,15)))</f>
        <v/>
      </c>
      <c r="E102" t="str">
        <f>IF(A102="","",IF(INDEX(Timesheet!$B$7:$B$26,15)="","",INDEX(Timesheet!$B$7:$B$26,15)))</f>
        <v/>
      </c>
    </row>
    <row r="103" spans="1:5" x14ac:dyDescent="0.25">
      <c r="A103" t="str">
        <f>IF(AND(ISNUMBER(INDEX(Timesheet!$C$7:$I$26,15,4)),N(INDEX(Timesheet!$C$7:$I$26,15,4))&gt;0,TRIM(INDEX(Timesheet!$A$7:$A$26,15))&lt;&gt;""),UPPER(TRIM(INDEX(Timesheet!$A$7:$A$26,15))),"")</f>
        <v/>
      </c>
      <c r="B103" s="3" t="str">
        <f>IF(A103="","",Timesheet!$B$3+3)</f>
        <v/>
      </c>
      <c r="C103" s="7" t="str">
        <f>IF(A103="","",INDEX(Timesheet!$C$7:$I$26,15,4))</f>
        <v/>
      </c>
      <c r="D103" t="str">
        <f>IF(A103="","",IF(INDEX(Timesheet!$K$7:$K$26,15)="","",INDEX(Timesheet!$K$7:$K$26,15)))</f>
        <v/>
      </c>
      <c r="E103" t="str">
        <f>IF(A103="","",IF(INDEX(Timesheet!$B$7:$B$26,15)="","",INDEX(Timesheet!$B$7:$B$26,15)))</f>
        <v/>
      </c>
    </row>
    <row r="104" spans="1:5" x14ac:dyDescent="0.25">
      <c r="A104" t="str">
        <f>IF(AND(ISNUMBER(INDEX(Timesheet!$C$7:$I$26,15,5)),N(INDEX(Timesheet!$C$7:$I$26,15,5))&gt;0,TRIM(INDEX(Timesheet!$A$7:$A$26,15))&lt;&gt;""),UPPER(TRIM(INDEX(Timesheet!$A$7:$A$26,15))),"")</f>
        <v/>
      </c>
      <c r="B104" s="3" t="str">
        <f>IF(A104="","",Timesheet!$B$3+4)</f>
        <v/>
      </c>
      <c r="C104" s="7" t="str">
        <f>IF(A104="","",INDEX(Timesheet!$C$7:$I$26,15,5))</f>
        <v/>
      </c>
      <c r="D104" t="str">
        <f>IF(A104="","",IF(INDEX(Timesheet!$K$7:$K$26,15)="","",INDEX(Timesheet!$K$7:$K$26,15)))</f>
        <v/>
      </c>
      <c r="E104" t="str">
        <f>IF(A104="","",IF(INDEX(Timesheet!$B$7:$B$26,15)="","",INDEX(Timesheet!$B$7:$B$26,15)))</f>
        <v/>
      </c>
    </row>
    <row r="105" spans="1:5" x14ac:dyDescent="0.25">
      <c r="A105" t="str">
        <f>IF(AND(ISNUMBER(INDEX(Timesheet!$C$7:$I$26,15,6)),N(INDEX(Timesheet!$C$7:$I$26,15,6))&gt;0,TRIM(INDEX(Timesheet!$A$7:$A$26,15))&lt;&gt;""),UPPER(TRIM(INDEX(Timesheet!$A$7:$A$26,15))),"")</f>
        <v/>
      </c>
      <c r="B105" s="3" t="str">
        <f>IF(A105="","",Timesheet!$B$3+5)</f>
        <v/>
      </c>
      <c r="C105" s="7" t="str">
        <f>IF(A105="","",INDEX(Timesheet!$C$7:$I$26,15,6))</f>
        <v/>
      </c>
      <c r="D105" t="str">
        <f>IF(A105="","",IF(INDEX(Timesheet!$K$7:$K$26,15)="","",INDEX(Timesheet!$K$7:$K$26,15)))</f>
        <v/>
      </c>
      <c r="E105" t="str">
        <f>IF(A105="","",IF(INDEX(Timesheet!$B$7:$B$26,15)="","",INDEX(Timesheet!$B$7:$B$26,15)))</f>
        <v/>
      </c>
    </row>
    <row r="106" spans="1:5" x14ac:dyDescent="0.25">
      <c r="A106" t="str">
        <f>IF(AND(ISNUMBER(INDEX(Timesheet!$C$7:$I$26,15,7)),N(INDEX(Timesheet!$C$7:$I$26,15,7))&gt;0,TRIM(INDEX(Timesheet!$A$7:$A$26,15))&lt;&gt;""),UPPER(TRIM(INDEX(Timesheet!$A$7:$A$26,15))),"")</f>
        <v/>
      </c>
      <c r="B106" s="3" t="str">
        <f>IF(A106="","",Timesheet!$B$3+6)</f>
        <v/>
      </c>
      <c r="C106" s="7" t="str">
        <f>IF(A106="","",INDEX(Timesheet!$C$7:$I$26,15,7))</f>
        <v/>
      </c>
      <c r="D106" t="str">
        <f>IF(A106="","",IF(INDEX(Timesheet!$K$7:$K$26,15)="","",INDEX(Timesheet!$K$7:$K$26,15)))</f>
        <v/>
      </c>
      <c r="E106" t="str">
        <f>IF(A106="","",IF(INDEX(Timesheet!$B$7:$B$26,15)="","",INDEX(Timesheet!$B$7:$B$26,15)))</f>
        <v/>
      </c>
    </row>
    <row r="107" spans="1:5" x14ac:dyDescent="0.25">
      <c r="A107" t="str">
        <f>IF(AND(ISNUMBER(INDEX(Timesheet!$C$7:$I$26,16,1)),N(INDEX(Timesheet!$C$7:$I$26,16,1))&gt;0,TRIM(INDEX(Timesheet!$A$7:$A$26,16))&lt;&gt;""),UPPER(TRIM(INDEX(Timesheet!$A$7:$A$26,16))),"")</f>
        <v/>
      </c>
      <c r="B107" s="3" t="str">
        <f>IF(A107="","",Timesheet!$B$3+0)</f>
        <v/>
      </c>
      <c r="C107" s="7" t="str">
        <f>IF(A107="","",INDEX(Timesheet!$C$7:$I$26,16,1))</f>
        <v/>
      </c>
      <c r="D107" t="str">
        <f>IF(A107="","",IF(INDEX(Timesheet!$K$7:$K$26,16)="","",INDEX(Timesheet!$K$7:$K$26,16)))</f>
        <v/>
      </c>
      <c r="E107" t="str">
        <f>IF(A107="","",IF(INDEX(Timesheet!$B$7:$B$26,16)="","",INDEX(Timesheet!$B$7:$B$26,16)))</f>
        <v/>
      </c>
    </row>
    <row r="108" spans="1:5" x14ac:dyDescent="0.25">
      <c r="A108" t="str">
        <f>IF(AND(ISNUMBER(INDEX(Timesheet!$C$7:$I$26,16,2)),N(INDEX(Timesheet!$C$7:$I$26,16,2))&gt;0,TRIM(INDEX(Timesheet!$A$7:$A$26,16))&lt;&gt;""),UPPER(TRIM(INDEX(Timesheet!$A$7:$A$26,16))),"")</f>
        <v/>
      </c>
      <c r="B108" s="3" t="str">
        <f>IF(A108="","",Timesheet!$B$3+1)</f>
        <v/>
      </c>
      <c r="C108" s="7" t="str">
        <f>IF(A108="","",INDEX(Timesheet!$C$7:$I$26,16,2))</f>
        <v/>
      </c>
      <c r="D108" t="str">
        <f>IF(A108="","",IF(INDEX(Timesheet!$K$7:$K$26,16)="","",INDEX(Timesheet!$K$7:$K$26,16)))</f>
        <v/>
      </c>
      <c r="E108" t="str">
        <f>IF(A108="","",IF(INDEX(Timesheet!$B$7:$B$26,16)="","",INDEX(Timesheet!$B$7:$B$26,16)))</f>
        <v/>
      </c>
    </row>
    <row r="109" spans="1:5" x14ac:dyDescent="0.25">
      <c r="A109" t="str">
        <f>IF(AND(ISNUMBER(INDEX(Timesheet!$C$7:$I$26,16,3)),N(INDEX(Timesheet!$C$7:$I$26,16,3))&gt;0,TRIM(INDEX(Timesheet!$A$7:$A$26,16))&lt;&gt;""),UPPER(TRIM(INDEX(Timesheet!$A$7:$A$26,16))),"")</f>
        <v/>
      </c>
      <c r="B109" s="3" t="str">
        <f>IF(A109="","",Timesheet!$B$3+2)</f>
        <v/>
      </c>
      <c r="C109" s="7" t="str">
        <f>IF(A109="","",INDEX(Timesheet!$C$7:$I$26,16,3))</f>
        <v/>
      </c>
      <c r="D109" t="str">
        <f>IF(A109="","",IF(INDEX(Timesheet!$K$7:$K$26,16)="","",INDEX(Timesheet!$K$7:$K$26,16)))</f>
        <v/>
      </c>
      <c r="E109" t="str">
        <f>IF(A109="","",IF(INDEX(Timesheet!$B$7:$B$26,16)="","",INDEX(Timesheet!$B$7:$B$26,16)))</f>
        <v/>
      </c>
    </row>
    <row r="110" spans="1:5" x14ac:dyDescent="0.25">
      <c r="A110" t="str">
        <f>IF(AND(ISNUMBER(INDEX(Timesheet!$C$7:$I$26,16,4)),N(INDEX(Timesheet!$C$7:$I$26,16,4))&gt;0,TRIM(INDEX(Timesheet!$A$7:$A$26,16))&lt;&gt;""),UPPER(TRIM(INDEX(Timesheet!$A$7:$A$26,16))),"")</f>
        <v/>
      </c>
      <c r="B110" s="3" t="str">
        <f>IF(A110="","",Timesheet!$B$3+3)</f>
        <v/>
      </c>
      <c r="C110" s="7" t="str">
        <f>IF(A110="","",INDEX(Timesheet!$C$7:$I$26,16,4))</f>
        <v/>
      </c>
      <c r="D110" t="str">
        <f>IF(A110="","",IF(INDEX(Timesheet!$K$7:$K$26,16)="","",INDEX(Timesheet!$K$7:$K$26,16)))</f>
        <v/>
      </c>
      <c r="E110" t="str">
        <f>IF(A110="","",IF(INDEX(Timesheet!$B$7:$B$26,16)="","",INDEX(Timesheet!$B$7:$B$26,16)))</f>
        <v/>
      </c>
    </row>
    <row r="111" spans="1:5" x14ac:dyDescent="0.25">
      <c r="A111" t="str">
        <f>IF(AND(ISNUMBER(INDEX(Timesheet!$C$7:$I$26,16,5)),N(INDEX(Timesheet!$C$7:$I$26,16,5))&gt;0,TRIM(INDEX(Timesheet!$A$7:$A$26,16))&lt;&gt;""),UPPER(TRIM(INDEX(Timesheet!$A$7:$A$26,16))),"")</f>
        <v/>
      </c>
      <c r="B111" s="3" t="str">
        <f>IF(A111="","",Timesheet!$B$3+4)</f>
        <v/>
      </c>
      <c r="C111" s="7" t="str">
        <f>IF(A111="","",INDEX(Timesheet!$C$7:$I$26,16,5))</f>
        <v/>
      </c>
      <c r="D111" t="str">
        <f>IF(A111="","",IF(INDEX(Timesheet!$K$7:$K$26,16)="","",INDEX(Timesheet!$K$7:$K$26,16)))</f>
        <v/>
      </c>
      <c r="E111" t="str">
        <f>IF(A111="","",IF(INDEX(Timesheet!$B$7:$B$26,16)="","",INDEX(Timesheet!$B$7:$B$26,16)))</f>
        <v/>
      </c>
    </row>
    <row r="112" spans="1:5" x14ac:dyDescent="0.25">
      <c r="A112" t="str">
        <f>IF(AND(ISNUMBER(INDEX(Timesheet!$C$7:$I$26,16,6)),N(INDEX(Timesheet!$C$7:$I$26,16,6))&gt;0,TRIM(INDEX(Timesheet!$A$7:$A$26,16))&lt;&gt;""),UPPER(TRIM(INDEX(Timesheet!$A$7:$A$26,16))),"")</f>
        <v/>
      </c>
      <c r="B112" s="3" t="str">
        <f>IF(A112="","",Timesheet!$B$3+5)</f>
        <v/>
      </c>
      <c r="C112" s="7" t="str">
        <f>IF(A112="","",INDEX(Timesheet!$C$7:$I$26,16,6))</f>
        <v/>
      </c>
      <c r="D112" t="str">
        <f>IF(A112="","",IF(INDEX(Timesheet!$K$7:$K$26,16)="","",INDEX(Timesheet!$K$7:$K$26,16)))</f>
        <v/>
      </c>
      <c r="E112" t="str">
        <f>IF(A112="","",IF(INDEX(Timesheet!$B$7:$B$26,16)="","",INDEX(Timesheet!$B$7:$B$26,16)))</f>
        <v/>
      </c>
    </row>
    <row r="113" spans="1:5" x14ac:dyDescent="0.25">
      <c r="A113" t="str">
        <f>IF(AND(ISNUMBER(INDEX(Timesheet!$C$7:$I$26,16,7)),N(INDEX(Timesheet!$C$7:$I$26,16,7))&gt;0,TRIM(INDEX(Timesheet!$A$7:$A$26,16))&lt;&gt;""),UPPER(TRIM(INDEX(Timesheet!$A$7:$A$26,16))),"")</f>
        <v/>
      </c>
      <c r="B113" s="3" t="str">
        <f>IF(A113="","",Timesheet!$B$3+6)</f>
        <v/>
      </c>
      <c r="C113" s="7" t="str">
        <f>IF(A113="","",INDEX(Timesheet!$C$7:$I$26,16,7))</f>
        <v/>
      </c>
      <c r="D113" t="str">
        <f>IF(A113="","",IF(INDEX(Timesheet!$K$7:$K$26,16)="","",INDEX(Timesheet!$K$7:$K$26,16)))</f>
        <v/>
      </c>
      <c r="E113" t="str">
        <f>IF(A113="","",IF(INDEX(Timesheet!$B$7:$B$26,16)="","",INDEX(Timesheet!$B$7:$B$26,16)))</f>
        <v/>
      </c>
    </row>
    <row r="114" spans="1:5" x14ac:dyDescent="0.25">
      <c r="A114" t="str">
        <f>IF(AND(ISNUMBER(INDEX(Timesheet!$C$7:$I$26,17,1)),N(INDEX(Timesheet!$C$7:$I$26,17,1))&gt;0,TRIM(INDEX(Timesheet!$A$7:$A$26,17))&lt;&gt;""),UPPER(TRIM(INDEX(Timesheet!$A$7:$A$26,17))),"")</f>
        <v/>
      </c>
      <c r="B114" s="3" t="str">
        <f>IF(A114="","",Timesheet!$B$3+0)</f>
        <v/>
      </c>
      <c r="C114" s="7" t="str">
        <f>IF(A114="","",INDEX(Timesheet!$C$7:$I$26,17,1))</f>
        <v/>
      </c>
      <c r="D114" t="str">
        <f>IF(A114="","",IF(INDEX(Timesheet!$K$7:$K$26,17)="","",INDEX(Timesheet!$K$7:$K$26,17)))</f>
        <v/>
      </c>
      <c r="E114" t="str">
        <f>IF(A114="","",IF(INDEX(Timesheet!$B$7:$B$26,17)="","",INDEX(Timesheet!$B$7:$B$26,17)))</f>
        <v/>
      </c>
    </row>
    <row r="115" spans="1:5" x14ac:dyDescent="0.25">
      <c r="A115" t="str">
        <f>IF(AND(ISNUMBER(INDEX(Timesheet!$C$7:$I$26,17,2)),N(INDEX(Timesheet!$C$7:$I$26,17,2))&gt;0,TRIM(INDEX(Timesheet!$A$7:$A$26,17))&lt;&gt;""),UPPER(TRIM(INDEX(Timesheet!$A$7:$A$26,17))),"")</f>
        <v/>
      </c>
      <c r="B115" s="3" t="str">
        <f>IF(A115="","",Timesheet!$B$3+1)</f>
        <v/>
      </c>
      <c r="C115" s="7" t="str">
        <f>IF(A115="","",INDEX(Timesheet!$C$7:$I$26,17,2))</f>
        <v/>
      </c>
      <c r="D115" t="str">
        <f>IF(A115="","",IF(INDEX(Timesheet!$K$7:$K$26,17)="","",INDEX(Timesheet!$K$7:$K$26,17)))</f>
        <v/>
      </c>
      <c r="E115" t="str">
        <f>IF(A115="","",IF(INDEX(Timesheet!$B$7:$B$26,17)="","",INDEX(Timesheet!$B$7:$B$26,17)))</f>
        <v/>
      </c>
    </row>
    <row r="116" spans="1:5" x14ac:dyDescent="0.25">
      <c r="A116" t="str">
        <f>IF(AND(ISNUMBER(INDEX(Timesheet!$C$7:$I$26,17,3)),N(INDEX(Timesheet!$C$7:$I$26,17,3))&gt;0,TRIM(INDEX(Timesheet!$A$7:$A$26,17))&lt;&gt;""),UPPER(TRIM(INDEX(Timesheet!$A$7:$A$26,17))),"")</f>
        <v/>
      </c>
      <c r="B116" s="3" t="str">
        <f>IF(A116="","",Timesheet!$B$3+2)</f>
        <v/>
      </c>
      <c r="C116" s="7" t="str">
        <f>IF(A116="","",INDEX(Timesheet!$C$7:$I$26,17,3))</f>
        <v/>
      </c>
      <c r="D116" t="str">
        <f>IF(A116="","",IF(INDEX(Timesheet!$K$7:$K$26,17)="","",INDEX(Timesheet!$K$7:$K$26,17)))</f>
        <v/>
      </c>
      <c r="E116" t="str">
        <f>IF(A116="","",IF(INDEX(Timesheet!$B$7:$B$26,17)="","",INDEX(Timesheet!$B$7:$B$26,17)))</f>
        <v/>
      </c>
    </row>
    <row r="117" spans="1:5" x14ac:dyDescent="0.25">
      <c r="A117" t="str">
        <f>IF(AND(ISNUMBER(INDEX(Timesheet!$C$7:$I$26,17,4)),N(INDEX(Timesheet!$C$7:$I$26,17,4))&gt;0,TRIM(INDEX(Timesheet!$A$7:$A$26,17))&lt;&gt;""),UPPER(TRIM(INDEX(Timesheet!$A$7:$A$26,17))),"")</f>
        <v/>
      </c>
      <c r="B117" s="3" t="str">
        <f>IF(A117="","",Timesheet!$B$3+3)</f>
        <v/>
      </c>
      <c r="C117" s="7" t="str">
        <f>IF(A117="","",INDEX(Timesheet!$C$7:$I$26,17,4))</f>
        <v/>
      </c>
      <c r="D117" t="str">
        <f>IF(A117="","",IF(INDEX(Timesheet!$K$7:$K$26,17)="","",INDEX(Timesheet!$K$7:$K$26,17)))</f>
        <v/>
      </c>
      <c r="E117" t="str">
        <f>IF(A117="","",IF(INDEX(Timesheet!$B$7:$B$26,17)="","",INDEX(Timesheet!$B$7:$B$26,17)))</f>
        <v/>
      </c>
    </row>
    <row r="118" spans="1:5" x14ac:dyDescent="0.25">
      <c r="A118" t="str">
        <f>IF(AND(ISNUMBER(INDEX(Timesheet!$C$7:$I$26,17,5)),N(INDEX(Timesheet!$C$7:$I$26,17,5))&gt;0,TRIM(INDEX(Timesheet!$A$7:$A$26,17))&lt;&gt;""),UPPER(TRIM(INDEX(Timesheet!$A$7:$A$26,17))),"")</f>
        <v/>
      </c>
      <c r="B118" s="3" t="str">
        <f>IF(A118="","",Timesheet!$B$3+4)</f>
        <v/>
      </c>
      <c r="C118" s="7" t="str">
        <f>IF(A118="","",INDEX(Timesheet!$C$7:$I$26,17,5))</f>
        <v/>
      </c>
      <c r="D118" t="str">
        <f>IF(A118="","",IF(INDEX(Timesheet!$K$7:$K$26,17)="","",INDEX(Timesheet!$K$7:$K$26,17)))</f>
        <v/>
      </c>
      <c r="E118" t="str">
        <f>IF(A118="","",IF(INDEX(Timesheet!$B$7:$B$26,17)="","",INDEX(Timesheet!$B$7:$B$26,17)))</f>
        <v/>
      </c>
    </row>
    <row r="119" spans="1:5" x14ac:dyDescent="0.25">
      <c r="A119" t="str">
        <f>IF(AND(ISNUMBER(INDEX(Timesheet!$C$7:$I$26,17,6)),N(INDEX(Timesheet!$C$7:$I$26,17,6))&gt;0,TRIM(INDEX(Timesheet!$A$7:$A$26,17))&lt;&gt;""),UPPER(TRIM(INDEX(Timesheet!$A$7:$A$26,17))),"")</f>
        <v/>
      </c>
      <c r="B119" s="3" t="str">
        <f>IF(A119="","",Timesheet!$B$3+5)</f>
        <v/>
      </c>
      <c r="C119" s="7" t="str">
        <f>IF(A119="","",INDEX(Timesheet!$C$7:$I$26,17,6))</f>
        <v/>
      </c>
      <c r="D119" t="str">
        <f>IF(A119="","",IF(INDEX(Timesheet!$K$7:$K$26,17)="","",INDEX(Timesheet!$K$7:$K$26,17)))</f>
        <v/>
      </c>
      <c r="E119" t="str">
        <f>IF(A119="","",IF(INDEX(Timesheet!$B$7:$B$26,17)="","",INDEX(Timesheet!$B$7:$B$26,17)))</f>
        <v/>
      </c>
    </row>
    <row r="120" spans="1:5" x14ac:dyDescent="0.25">
      <c r="A120" t="str">
        <f>IF(AND(ISNUMBER(INDEX(Timesheet!$C$7:$I$26,17,7)),N(INDEX(Timesheet!$C$7:$I$26,17,7))&gt;0,TRIM(INDEX(Timesheet!$A$7:$A$26,17))&lt;&gt;""),UPPER(TRIM(INDEX(Timesheet!$A$7:$A$26,17))),"")</f>
        <v/>
      </c>
      <c r="B120" s="3" t="str">
        <f>IF(A120="","",Timesheet!$B$3+6)</f>
        <v/>
      </c>
      <c r="C120" s="7" t="str">
        <f>IF(A120="","",INDEX(Timesheet!$C$7:$I$26,17,7))</f>
        <v/>
      </c>
      <c r="D120" t="str">
        <f>IF(A120="","",IF(INDEX(Timesheet!$K$7:$K$26,17)="","",INDEX(Timesheet!$K$7:$K$26,17)))</f>
        <v/>
      </c>
      <c r="E120" t="str">
        <f>IF(A120="","",IF(INDEX(Timesheet!$B$7:$B$26,17)="","",INDEX(Timesheet!$B$7:$B$26,17)))</f>
        <v/>
      </c>
    </row>
    <row r="121" spans="1:5" x14ac:dyDescent="0.25">
      <c r="A121" t="str">
        <f>IF(AND(ISNUMBER(INDEX(Timesheet!$C$7:$I$26,18,1)),N(INDEX(Timesheet!$C$7:$I$26,18,1))&gt;0,TRIM(INDEX(Timesheet!$A$7:$A$26,18))&lt;&gt;""),UPPER(TRIM(INDEX(Timesheet!$A$7:$A$26,18))),"")</f>
        <v/>
      </c>
      <c r="B121" s="3" t="str">
        <f>IF(A121="","",Timesheet!$B$3+0)</f>
        <v/>
      </c>
      <c r="C121" s="7" t="str">
        <f>IF(A121="","",INDEX(Timesheet!$C$7:$I$26,18,1))</f>
        <v/>
      </c>
      <c r="D121" t="str">
        <f>IF(A121="","",IF(INDEX(Timesheet!$K$7:$K$26,18)="","",INDEX(Timesheet!$K$7:$K$26,18)))</f>
        <v/>
      </c>
      <c r="E121" t="str">
        <f>IF(A121="","",IF(INDEX(Timesheet!$B$7:$B$26,18)="","",INDEX(Timesheet!$B$7:$B$26,18)))</f>
        <v/>
      </c>
    </row>
    <row r="122" spans="1:5" x14ac:dyDescent="0.25">
      <c r="A122" t="str">
        <f>IF(AND(ISNUMBER(INDEX(Timesheet!$C$7:$I$26,18,2)),N(INDEX(Timesheet!$C$7:$I$26,18,2))&gt;0,TRIM(INDEX(Timesheet!$A$7:$A$26,18))&lt;&gt;""),UPPER(TRIM(INDEX(Timesheet!$A$7:$A$26,18))),"")</f>
        <v/>
      </c>
      <c r="B122" s="3" t="str">
        <f>IF(A122="","",Timesheet!$B$3+1)</f>
        <v/>
      </c>
      <c r="C122" s="7" t="str">
        <f>IF(A122="","",INDEX(Timesheet!$C$7:$I$26,18,2))</f>
        <v/>
      </c>
      <c r="D122" t="str">
        <f>IF(A122="","",IF(INDEX(Timesheet!$K$7:$K$26,18)="","",INDEX(Timesheet!$K$7:$K$26,18)))</f>
        <v/>
      </c>
      <c r="E122" t="str">
        <f>IF(A122="","",IF(INDEX(Timesheet!$B$7:$B$26,18)="","",INDEX(Timesheet!$B$7:$B$26,18)))</f>
        <v/>
      </c>
    </row>
    <row r="123" spans="1:5" x14ac:dyDescent="0.25">
      <c r="A123" t="str">
        <f>IF(AND(ISNUMBER(INDEX(Timesheet!$C$7:$I$26,18,3)),N(INDEX(Timesheet!$C$7:$I$26,18,3))&gt;0,TRIM(INDEX(Timesheet!$A$7:$A$26,18))&lt;&gt;""),UPPER(TRIM(INDEX(Timesheet!$A$7:$A$26,18))),"")</f>
        <v/>
      </c>
      <c r="B123" s="3" t="str">
        <f>IF(A123="","",Timesheet!$B$3+2)</f>
        <v/>
      </c>
      <c r="C123" s="7" t="str">
        <f>IF(A123="","",INDEX(Timesheet!$C$7:$I$26,18,3))</f>
        <v/>
      </c>
      <c r="D123" t="str">
        <f>IF(A123="","",IF(INDEX(Timesheet!$K$7:$K$26,18)="","",INDEX(Timesheet!$K$7:$K$26,18)))</f>
        <v/>
      </c>
      <c r="E123" t="str">
        <f>IF(A123="","",IF(INDEX(Timesheet!$B$7:$B$26,18)="","",INDEX(Timesheet!$B$7:$B$26,18)))</f>
        <v/>
      </c>
    </row>
    <row r="124" spans="1:5" x14ac:dyDescent="0.25">
      <c r="A124" t="str">
        <f>IF(AND(ISNUMBER(INDEX(Timesheet!$C$7:$I$26,18,4)),N(INDEX(Timesheet!$C$7:$I$26,18,4))&gt;0,TRIM(INDEX(Timesheet!$A$7:$A$26,18))&lt;&gt;""),UPPER(TRIM(INDEX(Timesheet!$A$7:$A$26,18))),"")</f>
        <v/>
      </c>
      <c r="B124" s="3" t="str">
        <f>IF(A124="","",Timesheet!$B$3+3)</f>
        <v/>
      </c>
      <c r="C124" s="7" t="str">
        <f>IF(A124="","",INDEX(Timesheet!$C$7:$I$26,18,4))</f>
        <v/>
      </c>
      <c r="D124" t="str">
        <f>IF(A124="","",IF(INDEX(Timesheet!$K$7:$K$26,18)="","",INDEX(Timesheet!$K$7:$K$26,18)))</f>
        <v/>
      </c>
      <c r="E124" t="str">
        <f>IF(A124="","",IF(INDEX(Timesheet!$B$7:$B$26,18)="","",INDEX(Timesheet!$B$7:$B$26,18)))</f>
        <v/>
      </c>
    </row>
    <row r="125" spans="1:5" x14ac:dyDescent="0.25">
      <c r="A125" t="str">
        <f>IF(AND(ISNUMBER(INDEX(Timesheet!$C$7:$I$26,18,5)),N(INDEX(Timesheet!$C$7:$I$26,18,5))&gt;0,TRIM(INDEX(Timesheet!$A$7:$A$26,18))&lt;&gt;""),UPPER(TRIM(INDEX(Timesheet!$A$7:$A$26,18))),"")</f>
        <v/>
      </c>
      <c r="B125" s="3" t="str">
        <f>IF(A125="","",Timesheet!$B$3+4)</f>
        <v/>
      </c>
      <c r="C125" s="7" t="str">
        <f>IF(A125="","",INDEX(Timesheet!$C$7:$I$26,18,5))</f>
        <v/>
      </c>
      <c r="D125" t="str">
        <f>IF(A125="","",IF(INDEX(Timesheet!$K$7:$K$26,18)="","",INDEX(Timesheet!$K$7:$K$26,18)))</f>
        <v/>
      </c>
      <c r="E125" t="str">
        <f>IF(A125="","",IF(INDEX(Timesheet!$B$7:$B$26,18)="","",INDEX(Timesheet!$B$7:$B$26,18)))</f>
        <v/>
      </c>
    </row>
    <row r="126" spans="1:5" x14ac:dyDescent="0.25">
      <c r="A126" t="str">
        <f>IF(AND(ISNUMBER(INDEX(Timesheet!$C$7:$I$26,18,6)),N(INDEX(Timesheet!$C$7:$I$26,18,6))&gt;0,TRIM(INDEX(Timesheet!$A$7:$A$26,18))&lt;&gt;""),UPPER(TRIM(INDEX(Timesheet!$A$7:$A$26,18))),"")</f>
        <v/>
      </c>
      <c r="B126" s="3" t="str">
        <f>IF(A126="","",Timesheet!$B$3+5)</f>
        <v/>
      </c>
      <c r="C126" s="7" t="str">
        <f>IF(A126="","",INDEX(Timesheet!$C$7:$I$26,18,6))</f>
        <v/>
      </c>
      <c r="D126" t="str">
        <f>IF(A126="","",IF(INDEX(Timesheet!$K$7:$K$26,18)="","",INDEX(Timesheet!$K$7:$K$26,18)))</f>
        <v/>
      </c>
      <c r="E126" t="str">
        <f>IF(A126="","",IF(INDEX(Timesheet!$B$7:$B$26,18)="","",INDEX(Timesheet!$B$7:$B$26,18)))</f>
        <v/>
      </c>
    </row>
    <row r="127" spans="1:5" x14ac:dyDescent="0.25">
      <c r="A127" t="str">
        <f>IF(AND(ISNUMBER(INDEX(Timesheet!$C$7:$I$26,18,7)),N(INDEX(Timesheet!$C$7:$I$26,18,7))&gt;0,TRIM(INDEX(Timesheet!$A$7:$A$26,18))&lt;&gt;""),UPPER(TRIM(INDEX(Timesheet!$A$7:$A$26,18))),"")</f>
        <v/>
      </c>
      <c r="B127" s="3" t="str">
        <f>IF(A127="","",Timesheet!$B$3+6)</f>
        <v/>
      </c>
      <c r="C127" s="7" t="str">
        <f>IF(A127="","",INDEX(Timesheet!$C$7:$I$26,18,7))</f>
        <v/>
      </c>
      <c r="D127" t="str">
        <f>IF(A127="","",IF(INDEX(Timesheet!$K$7:$K$26,18)="","",INDEX(Timesheet!$K$7:$K$26,18)))</f>
        <v/>
      </c>
      <c r="E127" t="str">
        <f>IF(A127="","",IF(INDEX(Timesheet!$B$7:$B$26,18)="","",INDEX(Timesheet!$B$7:$B$26,18)))</f>
        <v/>
      </c>
    </row>
    <row r="128" spans="1:5" x14ac:dyDescent="0.25">
      <c r="A128" t="str">
        <f>IF(AND(ISNUMBER(INDEX(Timesheet!$C$7:$I$26,19,1)),N(INDEX(Timesheet!$C$7:$I$26,19,1))&gt;0,TRIM(INDEX(Timesheet!$A$7:$A$26,19))&lt;&gt;""),UPPER(TRIM(INDEX(Timesheet!$A$7:$A$26,19))),"")</f>
        <v/>
      </c>
      <c r="B128" s="3" t="str">
        <f>IF(A128="","",Timesheet!$B$3+0)</f>
        <v/>
      </c>
      <c r="C128" s="7" t="str">
        <f>IF(A128="","",INDEX(Timesheet!$C$7:$I$26,19,1))</f>
        <v/>
      </c>
      <c r="D128" t="str">
        <f>IF(A128="","",IF(INDEX(Timesheet!$K$7:$K$26,19)="","",INDEX(Timesheet!$K$7:$K$26,19)))</f>
        <v/>
      </c>
      <c r="E128" t="str">
        <f>IF(A128="","",IF(INDEX(Timesheet!$B$7:$B$26,19)="","",INDEX(Timesheet!$B$7:$B$26,19)))</f>
        <v/>
      </c>
    </row>
    <row r="129" spans="1:5" x14ac:dyDescent="0.25">
      <c r="A129" t="str">
        <f>IF(AND(ISNUMBER(INDEX(Timesheet!$C$7:$I$26,19,2)),N(INDEX(Timesheet!$C$7:$I$26,19,2))&gt;0,TRIM(INDEX(Timesheet!$A$7:$A$26,19))&lt;&gt;""),UPPER(TRIM(INDEX(Timesheet!$A$7:$A$26,19))),"")</f>
        <v/>
      </c>
      <c r="B129" s="3" t="str">
        <f>IF(A129="","",Timesheet!$B$3+1)</f>
        <v/>
      </c>
      <c r="C129" s="7" t="str">
        <f>IF(A129="","",INDEX(Timesheet!$C$7:$I$26,19,2))</f>
        <v/>
      </c>
      <c r="D129" t="str">
        <f>IF(A129="","",IF(INDEX(Timesheet!$K$7:$K$26,19)="","",INDEX(Timesheet!$K$7:$K$26,19)))</f>
        <v/>
      </c>
      <c r="E129" t="str">
        <f>IF(A129="","",IF(INDEX(Timesheet!$B$7:$B$26,19)="","",INDEX(Timesheet!$B$7:$B$26,19)))</f>
        <v/>
      </c>
    </row>
    <row r="130" spans="1:5" x14ac:dyDescent="0.25">
      <c r="A130" t="str">
        <f>IF(AND(ISNUMBER(INDEX(Timesheet!$C$7:$I$26,19,3)),N(INDEX(Timesheet!$C$7:$I$26,19,3))&gt;0,TRIM(INDEX(Timesheet!$A$7:$A$26,19))&lt;&gt;""),UPPER(TRIM(INDEX(Timesheet!$A$7:$A$26,19))),"")</f>
        <v/>
      </c>
      <c r="B130" s="3" t="str">
        <f>IF(A130="","",Timesheet!$B$3+2)</f>
        <v/>
      </c>
      <c r="C130" s="7" t="str">
        <f>IF(A130="","",INDEX(Timesheet!$C$7:$I$26,19,3))</f>
        <v/>
      </c>
      <c r="D130" t="str">
        <f>IF(A130="","",IF(INDEX(Timesheet!$K$7:$K$26,19)="","",INDEX(Timesheet!$K$7:$K$26,19)))</f>
        <v/>
      </c>
      <c r="E130" t="str">
        <f>IF(A130="","",IF(INDEX(Timesheet!$B$7:$B$26,19)="","",INDEX(Timesheet!$B$7:$B$26,19)))</f>
        <v/>
      </c>
    </row>
    <row r="131" spans="1:5" x14ac:dyDescent="0.25">
      <c r="A131" t="str">
        <f>IF(AND(ISNUMBER(INDEX(Timesheet!$C$7:$I$26,19,4)),N(INDEX(Timesheet!$C$7:$I$26,19,4))&gt;0,TRIM(INDEX(Timesheet!$A$7:$A$26,19))&lt;&gt;""),UPPER(TRIM(INDEX(Timesheet!$A$7:$A$26,19))),"")</f>
        <v/>
      </c>
      <c r="B131" s="3" t="str">
        <f>IF(A131="","",Timesheet!$B$3+3)</f>
        <v/>
      </c>
      <c r="C131" s="7" t="str">
        <f>IF(A131="","",INDEX(Timesheet!$C$7:$I$26,19,4))</f>
        <v/>
      </c>
      <c r="D131" t="str">
        <f>IF(A131="","",IF(INDEX(Timesheet!$K$7:$K$26,19)="","",INDEX(Timesheet!$K$7:$K$26,19)))</f>
        <v/>
      </c>
      <c r="E131" t="str">
        <f>IF(A131="","",IF(INDEX(Timesheet!$B$7:$B$26,19)="","",INDEX(Timesheet!$B$7:$B$26,19)))</f>
        <v/>
      </c>
    </row>
    <row r="132" spans="1:5" x14ac:dyDescent="0.25">
      <c r="A132" t="str">
        <f>IF(AND(ISNUMBER(INDEX(Timesheet!$C$7:$I$26,19,5)),N(INDEX(Timesheet!$C$7:$I$26,19,5))&gt;0,TRIM(INDEX(Timesheet!$A$7:$A$26,19))&lt;&gt;""),UPPER(TRIM(INDEX(Timesheet!$A$7:$A$26,19))),"")</f>
        <v/>
      </c>
      <c r="B132" s="3" t="str">
        <f>IF(A132="","",Timesheet!$B$3+4)</f>
        <v/>
      </c>
      <c r="C132" s="7" t="str">
        <f>IF(A132="","",INDEX(Timesheet!$C$7:$I$26,19,5))</f>
        <v/>
      </c>
      <c r="D132" t="str">
        <f>IF(A132="","",IF(INDEX(Timesheet!$K$7:$K$26,19)="","",INDEX(Timesheet!$K$7:$K$26,19)))</f>
        <v/>
      </c>
      <c r="E132" t="str">
        <f>IF(A132="","",IF(INDEX(Timesheet!$B$7:$B$26,19)="","",INDEX(Timesheet!$B$7:$B$26,19)))</f>
        <v/>
      </c>
    </row>
    <row r="133" spans="1:5" x14ac:dyDescent="0.25">
      <c r="A133" t="str">
        <f>IF(AND(ISNUMBER(INDEX(Timesheet!$C$7:$I$26,19,6)),N(INDEX(Timesheet!$C$7:$I$26,19,6))&gt;0,TRIM(INDEX(Timesheet!$A$7:$A$26,19))&lt;&gt;""),UPPER(TRIM(INDEX(Timesheet!$A$7:$A$26,19))),"")</f>
        <v/>
      </c>
      <c r="B133" s="3" t="str">
        <f>IF(A133="","",Timesheet!$B$3+5)</f>
        <v/>
      </c>
      <c r="C133" s="7" t="str">
        <f>IF(A133="","",INDEX(Timesheet!$C$7:$I$26,19,6))</f>
        <v/>
      </c>
      <c r="D133" t="str">
        <f>IF(A133="","",IF(INDEX(Timesheet!$K$7:$K$26,19)="","",INDEX(Timesheet!$K$7:$K$26,19)))</f>
        <v/>
      </c>
      <c r="E133" t="str">
        <f>IF(A133="","",IF(INDEX(Timesheet!$B$7:$B$26,19)="","",INDEX(Timesheet!$B$7:$B$26,19)))</f>
        <v/>
      </c>
    </row>
    <row r="134" spans="1:5" x14ac:dyDescent="0.25">
      <c r="A134" t="str">
        <f>IF(AND(ISNUMBER(INDEX(Timesheet!$C$7:$I$26,19,7)),N(INDEX(Timesheet!$C$7:$I$26,19,7))&gt;0,TRIM(INDEX(Timesheet!$A$7:$A$26,19))&lt;&gt;""),UPPER(TRIM(INDEX(Timesheet!$A$7:$A$26,19))),"")</f>
        <v/>
      </c>
      <c r="B134" s="3" t="str">
        <f>IF(A134="","",Timesheet!$B$3+6)</f>
        <v/>
      </c>
      <c r="C134" s="7" t="str">
        <f>IF(A134="","",INDEX(Timesheet!$C$7:$I$26,19,7))</f>
        <v/>
      </c>
      <c r="D134" t="str">
        <f>IF(A134="","",IF(INDEX(Timesheet!$K$7:$K$26,19)="","",INDEX(Timesheet!$K$7:$K$26,19)))</f>
        <v/>
      </c>
      <c r="E134" t="str">
        <f>IF(A134="","",IF(INDEX(Timesheet!$B$7:$B$26,19)="","",INDEX(Timesheet!$B$7:$B$26,19)))</f>
        <v/>
      </c>
    </row>
    <row r="135" spans="1:5" x14ac:dyDescent="0.25">
      <c r="A135" t="str">
        <f>IF(AND(ISNUMBER(INDEX(Timesheet!$C$7:$I$26,20,1)),N(INDEX(Timesheet!$C$7:$I$26,20,1))&gt;0,TRIM(INDEX(Timesheet!$A$7:$A$26,20))&lt;&gt;""),UPPER(TRIM(INDEX(Timesheet!$A$7:$A$26,20))),"")</f>
        <v/>
      </c>
      <c r="B135" s="3" t="str">
        <f>IF(A135="","",Timesheet!$B$3+0)</f>
        <v/>
      </c>
      <c r="C135" s="7" t="str">
        <f>IF(A135="","",INDEX(Timesheet!$C$7:$I$26,20,1))</f>
        <v/>
      </c>
      <c r="D135" t="str">
        <f>IF(A135="","",IF(INDEX(Timesheet!$K$7:$K$26,20)="","",INDEX(Timesheet!$K$7:$K$26,20)))</f>
        <v/>
      </c>
      <c r="E135" t="str">
        <f>IF(A135="","",IF(INDEX(Timesheet!$B$7:$B$26,20)="","",INDEX(Timesheet!$B$7:$B$26,20)))</f>
        <v/>
      </c>
    </row>
    <row r="136" spans="1:5" x14ac:dyDescent="0.25">
      <c r="A136" t="str">
        <f>IF(AND(ISNUMBER(INDEX(Timesheet!$C$7:$I$26,20,2)),N(INDEX(Timesheet!$C$7:$I$26,20,2))&gt;0,TRIM(INDEX(Timesheet!$A$7:$A$26,20))&lt;&gt;""),UPPER(TRIM(INDEX(Timesheet!$A$7:$A$26,20))),"")</f>
        <v/>
      </c>
      <c r="B136" s="3" t="str">
        <f>IF(A136="","",Timesheet!$B$3+1)</f>
        <v/>
      </c>
      <c r="C136" s="7" t="str">
        <f>IF(A136="","",INDEX(Timesheet!$C$7:$I$26,20,2))</f>
        <v/>
      </c>
      <c r="D136" t="str">
        <f>IF(A136="","",IF(INDEX(Timesheet!$K$7:$K$26,20)="","",INDEX(Timesheet!$K$7:$K$26,20)))</f>
        <v/>
      </c>
      <c r="E136" t="str">
        <f>IF(A136="","",IF(INDEX(Timesheet!$B$7:$B$26,20)="","",INDEX(Timesheet!$B$7:$B$26,20)))</f>
        <v/>
      </c>
    </row>
    <row r="137" spans="1:5" x14ac:dyDescent="0.25">
      <c r="A137" t="str">
        <f>IF(AND(ISNUMBER(INDEX(Timesheet!$C$7:$I$26,20,3)),N(INDEX(Timesheet!$C$7:$I$26,20,3))&gt;0,TRIM(INDEX(Timesheet!$A$7:$A$26,20))&lt;&gt;""),UPPER(TRIM(INDEX(Timesheet!$A$7:$A$26,20))),"")</f>
        <v/>
      </c>
      <c r="B137" s="3" t="str">
        <f>IF(A137="","",Timesheet!$B$3+2)</f>
        <v/>
      </c>
      <c r="C137" s="7" t="str">
        <f>IF(A137="","",INDEX(Timesheet!$C$7:$I$26,20,3))</f>
        <v/>
      </c>
      <c r="D137" t="str">
        <f>IF(A137="","",IF(INDEX(Timesheet!$K$7:$K$26,20)="","",INDEX(Timesheet!$K$7:$K$26,20)))</f>
        <v/>
      </c>
      <c r="E137" t="str">
        <f>IF(A137="","",IF(INDEX(Timesheet!$B$7:$B$26,20)="","",INDEX(Timesheet!$B$7:$B$26,20)))</f>
        <v/>
      </c>
    </row>
    <row r="138" spans="1:5" x14ac:dyDescent="0.25">
      <c r="A138" t="str">
        <f>IF(AND(ISNUMBER(INDEX(Timesheet!$C$7:$I$26,20,4)),N(INDEX(Timesheet!$C$7:$I$26,20,4))&gt;0,TRIM(INDEX(Timesheet!$A$7:$A$26,20))&lt;&gt;""),UPPER(TRIM(INDEX(Timesheet!$A$7:$A$26,20))),"")</f>
        <v/>
      </c>
      <c r="B138" s="3" t="str">
        <f>IF(A138="","",Timesheet!$B$3+3)</f>
        <v/>
      </c>
      <c r="C138" s="7" t="str">
        <f>IF(A138="","",INDEX(Timesheet!$C$7:$I$26,20,4))</f>
        <v/>
      </c>
      <c r="D138" t="str">
        <f>IF(A138="","",IF(INDEX(Timesheet!$K$7:$K$26,20)="","",INDEX(Timesheet!$K$7:$K$26,20)))</f>
        <v/>
      </c>
      <c r="E138" t="str">
        <f>IF(A138="","",IF(INDEX(Timesheet!$B$7:$B$26,20)="","",INDEX(Timesheet!$B$7:$B$26,20)))</f>
        <v/>
      </c>
    </row>
    <row r="139" spans="1:5" x14ac:dyDescent="0.25">
      <c r="A139" t="str">
        <f>IF(AND(ISNUMBER(INDEX(Timesheet!$C$7:$I$26,20,5)),N(INDEX(Timesheet!$C$7:$I$26,20,5))&gt;0,TRIM(INDEX(Timesheet!$A$7:$A$26,20))&lt;&gt;""),UPPER(TRIM(INDEX(Timesheet!$A$7:$A$26,20))),"")</f>
        <v/>
      </c>
      <c r="B139" s="3" t="str">
        <f>IF(A139="","",Timesheet!$B$3+4)</f>
        <v/>
      </c>
      <c r="C139" s="7" t="str">
        <f>IF(A139="","",INDEX(Timesheet!$C$7:$I$26,20,5))</f>
        <v/>
      </c>
      <c r="D139" t="str">
        <f>IF(A139="","",IF(INDEX(Timesheet!$K$7:$K$26,20)="","",INDEX(Timesheet!$K$7:$K$26,20)))</f>
        <v/>
      </c>
      <c r="E139" t="str">
        <f>IF(A139="","",IF(INDEX(Timesheet!$B$7:$B$26,20)="","",INDEX(Timesheet!$B$7:$B$26,20)))</f>
        <v/>
      </c>
    </row>
    <row r="140" spans="1:5" x14ac:dyDescent="0.25">
      <c r="A140" t="str">
        <f>IF(AND(ISNUMBER(INDEX(Timesheet!$C$7:$I$26,20,6)),N(INDEX(Timesheet!$C$7:$I$26,20,6))&gt;0,TRIM(INDEX(Timesheet!$A$7:$A$26,20))&lt;&gt;""),UPPER(TRIM(INDEX(Timesheet!$A$7:$A$26,20))),"")</f>
        <v/>
      </c>
      <c r="B140" s="3" t="str">
        <f>IF(A140="","",Timesheet!$B$3+5)</f>
        <v/>
      </c>
      <c r="C140" s="7" t="str">
        <f>IF(A140="","",INDEX(Timesheet!$C$7:$I$26,20,6))</f>
        <v/>
      </c>
      <c r="D140" t="str">
        <f>IF(A140="","",IF(INDEX(Timesheet!$K$7:$K$26,20)="","",INDEX(Timesheet!$K$7:$K$26,20)))</f>
        <v/>
      </c>
      <c r="E140" t="str">
        <f>IF(A140="","",IF(INDEX(Timesheet!$B$7:$B$26,20)="","",INDEX(Timesheet!$B$7:$B$26,20)))</f>
        <v/>
      </c>
    </row>
    <row r="141" spans="1:5" x14ac:dyDescent="0.25">
      <c r="A141" t="str">
        <f>IF(AND(ISNUMBER(INDEX(Timesheet!$C$7:$I$26,20,7)),N(INDEX(Timesheet!$C$7:$I$26,20,7))&gt;0,TRIM(INDEX(Timesheet!$A$7:$A$26,20))&lt;&gt;""),UPPER(TRIM(INDEX(Timesheet!$A$7:$A$26,20))),"")</f>
        <v/>
      </c>
      <c r="B141" s="3" t="str">
        <f>IF(A141="","",Timesheet!$B$3+6)</f>
        <v/>
      </c>
      <c r="C141" s="7" t="str">
        <f>IF(A141="","",INDEX(Timesheet!$C$7:$I$26,20,7))</f>
        <v/>
      </c>
      <c r="D141" t="str">
        <f>IF(A141="","",IF(INDEX(Timesheet!$K$7:$K$26,20)="","",INDEX(Timesheet!$K$7:$K$26,20)))</f>
        <v/>
      </c>
      <c r="E141" t="str">
        <f>IF(A141="","",IF(INDEX(Timesheet!$B$7:$B$26,20)="","",INDEX(Timesheet!$B$7:$B$26,20)))</f>
        <v/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D6A3-779D-41DE-AB05-41CEE6E5F8C5}">
  <dimension ref="A1:A20"/>
  <sheetViews>
    <sheetView workbookViewId="0"/>
  </sheetViews>
  <sheetFormatPr defaultRowHeight="15" x14ac:dyDescent="0.25"/>
  <cols>
    <col min="1" max="1" width="120.7109375" customWidth="1"/>
  </cols>
  <sheetData>
    <row r="1" spans="1:1" ht="18.75" x14ac:dyDescent="0.3">
      <c r="A1" s="2" t="s">
        <v>22</v>
      </c>
    </row>
    <row r="3" spans="1:1" x14ac:dyDescent="0.25">
      <c r="A3" s="1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10" spans="1:1" x14ac:dyDescent="0.25">
      <c r="A10" s="1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7" spans="1:1" x14ac:dyDescent="0.25">
      <c r="A17" s="1" t="s">
        <v>35</v>
      </c>
    </row>
    <row r="18" spans="1:1" x14ac:dyDescent="0.25">
      <c r="A18" t="s">
        <v>36</v>
      </c>
    </row>
    <row r="20" spans="1:1" x14ac:dyDescent="0.25">
      <c r="A2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Timesheet</vt:lpstr>
      <vt:lpstr>Entries</vt:lpstr>
      <vt:lpstr>Instructions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LeDuc</dc:creator>
  <cp:lastModifiedBy>Tyler LeDuc</cp:lastModifiedBy>
  <dcterms:created xsi:type="dcterms:W3CDTF">2026-11-04T17:34:58Z</dcterms:created>
  <dcterms:modified xsi:type="dcterms:W3CDTF">2026-11-04T17:35:02Z</dcterms:modified>
</cp:coreProperties>
</file>